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45" windowWidth="17400" windowHeight="7515" tabRatio="727" activeTab="3"/>
  </bookViews>
  <sheets>
    <sheet name="tab1  travail des femmes" sheetId="5" r:id="rId1"/>
    <sheet name="Tab2  activités de soin (2)" sheetId="13" r:id="rId2"/>
    <sheet name="Graphique 1 (2)" sheetId="10" r:id="rId3"/>
    <sheet name="tab3 Orientation-Education  (2)" sheetId="14" r:id="rId4"/>
    <sheet name="tab4 différences innées  (2)" sheetId="15" r:id="rId5"/>
    <sheet name="Graphique 2 (2)" sheetId="11" r:id="rId6"/>
    <sheet name="Graphique 3 (2)" sheetId="12" r:id="rId7"/>
  </sheets>
  <calcPr calcId="125725"/>
</workbook>
</file>

<file path=xl/calcChain.xml><?xml version="1.0" encoding="utf-8"?>
<calcChain xmlns="http://schemas.openxmlformats.org/spreadsheetml/2006/main">
  <c r="C12" i="13"/>
  <c r="D12"/>
  <c r="E12"/>
  <c r="F12"/>
  <c r="G12"/>
  <c r="H12"/>
  <c r="I12"/>
  <c r="J12"/>
  <c r="C13"/>
  <c r="D13"/>
  <c r="E13"/>
  <c r="F13"/>
  <c r="G13"/>
  <c r="H13"/>
  <c r="I13"/>
  <c r="J13"/>
  <c r="C20"/>
  <c r="D20"/>
  <c r="E20"/>
  <c r="F20"/>
  <c r="G20"/>
  <c r="H20"/>
  <c r="I20"/>
  <c r="J20"/>
  <c r="C21"/>
  <c r="D21"/>
  <c r="E21"/>
  <c r="F21"/>
  <c r="G21"/>
  <c r="H21"/>
  <c r="I21"/>
  <c r="J21"/>
  <c r="C8" i="14"/>
  <c r="D8"/>
  <c r="E8"/>
  <c r="F8"/>
  <c r="G8"/>
  <c r="H8"/>
  <c r="I8"/>
  <c r="J8"/>
  <c r="C9"/>
  <c r="D9"/>
  <c r="E9"/>
  <c r="F9"/>
  <c r="G9"/>
  <c r="H9"/>
  <c r="I9"/>
  <c r="J9"/>
  <c r="F10"/>
  <c r="H10"/>
  <c r="C19"/>
  <c r="D19"/>
  <c r="E19"/>
  <c r="F19"/>
  <c r="G19"/>
  <c r="H19"/>
  <c r="I19"/>
  <c r="J19"/>
  <c r="C20"/>
  <c r="D20"/>
  <c r="E20"/>
  <c r="F20"/>
  <c r="G20"/>
  <c r="H20"/>
  <c r="I20"/>
  <c r="J20"/>
  <c r="C23"/>
  <c r="D23"/>
  <c r="E23"/>
  <c r="F23"/>
  <c r="G23"/>
  <c r="H23"/>
  <c r="I23"/>
  <c r="J23"/>
  <c r="C24"/>
  <c r="D24"/>
  <c r="E24"/>
  <c r="F24"/>
  <c r="G24"/>
  <c r="H24"/>
  <c r="I24"/>
  <c r="J24"/>
  <c r="E25"/>
  <c r="G25"/>
  <c r="H25"/>
  <c r="C28"/>
  <c r="D28"/>
  <c r="E28"/>
  <c r="F28"/>
  <c r="G28"/>
  <c r="H28"/>
  <c r="I28"/>
  <c r="J28"/>
  <c r="C29"/>
  <c r="D29"/>
  <c r="E29"/>
  <c r="F29"/>
  <c r="G29"/>
  <c r="H29"/>
  <c r="I29"/>
  <c r="J29"/>
  <c r="D39"/>
  <c r="E39"/>
  <c r="F39"/>
  <c r="G39"/>
  <c r="H39"/>
  <c r="I39"/>
  <c r="J39"/>
  <c r="D40"/>
  <c r="E40"/>
  <c r="F40"/>
  <c r="G40"/>
  <c r="H40"/>
  <c r="I40"/>
  <c r="J40"/>
  <c r="C15" i="15"/>
  <c r="E15"/>
  <c r="F15"/>
  <c r="G15"/>
  <c r="H15"/>
  <c r="I15"/>
  <c r="J15"/>
  <c r="C16"/>
  <c r="D16"/>
  <c r="E16"/>
  <c r="F16"/>
  <c r="G16"/>
  <c r="H16"/>
  <c r="I16"/>
  <c r="J16"/>
  <c r="F17"/>
  <c r="G17"/>
  <c r="H17"/>
  <c r="C19"/>
  <c r="D19"/>
  <c r="E19"/>
  <c r="F19"/>
  <c r="G19"/>
  <c r="H19"/>
  <c r="I19"/>
  <c r="J19"/>
  <c r="C20"/>
  <c r="D20"/>
  <c r="E20"/>
  <c r="F20"/>
  <c r="G20"/>
  <c r="H20"/>
  <c r="I20"/>
  <c r="J20"/>
  <c r="G21"/>
  <c r="H21"/>
  <c r="C27"/>
  <c r="D27"/>
  <c r="E27"/>
  <c r="F27"/>
  <c r="I27"/>
  <c r="J27"/>
  <c r="C28"/>
  <c r="D28"/>
  <c r="E28"/>
  <c r="F28"/>
  <c r="G28"/>
  <c r="I28"/>
  <c r="J28"/>
  <c r="D29"/>
  <c r="F29"/>
  <c r="G29"/>
  <c r="J33" i="5"/>
  <c r="I33"/>
  <c r="H33"/>
  <c r="G33"/>
  <c r="F33"/>
  <c r="E33"/>
  <c r="D33"/>
  <c r="C33"/>
  <c r="J32"/>
  <c r="I32"/>
  <c r="H32"/>
  <c r="G32"/>
  <c r="F32"/>
  <c r="E32"/>
  <c r="D32"/>
  <c r="C32"/>
</calcChain>
</file>

<file path=xl/sharedStrings.xml><?xml version="1.0" encoding="utf-8"?>
<sst xmlns="http://schemas.openxmlformats.org/spreadsheetml/2006/main" count="213" uniqueCount="110">
  <si>
    <t>homme</t>
  </si>
  <si>
    <t>femme</t>
  </si>
  <si>
    <t>Moins de 40 ans</t>
  </si>
  <si>
    <t>de 40 à 59 ans</t>
  </si>
  <si>
    <t>60 ans ou plus</t>
  </si>
  <si>
    <t>Tout à fait d'accord ou plutôt d'accord</t>
  </si>
  <si>
    <t>Plutôt pas d'accord ou pas du tout d'accord</t>
  </si>
  <si>
    <t>Selon vous, existe-t-il des métiers faits pour les hommes et d'autres faits pour les femmes ?</t>
  </si>
  <si>
    <t>Feriez-vous autant confiance à une femme pilote de ligne qu’à un homme ?</t>
  </si>
  <si>
    <t>Pensez-vous que les filles et les garçons doivent être éduqués différemment ?</t>
  </si>
  <si>
    <t>Selon vous, pour quelle raison principale les filles sont moins nombreuses que les garçons dans la compétition sportive ?</t>
  </si>
  <si>
    <t>Selon vous, pour quelle raison principale les femmes réalisent 64% des tâches domestiques ?</t>
  </si>
  <si>
    <t>Indifférent</t>
  </si>
  <si>
    <t>Encourageriez-vous un garçon à s’engager dans une filière de formation pour un métier très largement occupé par des femmes ?</t>
  </si>
  <si>
    <t>Selon vous, pour quelle raison principale les filles et les garçons ne s’orientent pas vers les mêmes métiers ?</t>
  </si>
  <si>
    <t xml:space="preserve">Selon vous, certains sports conviennent-ils mieux aux filles qu’aux garçons ? </t>
  </si>
  <si>
    <t>âge</t>
  </si>
  <si>
    <t>1. Elles ont plus envie que les hommes de s’occuper des enfants</t>
  </si>
  <si>
    <t>Sexe du répondant</t>
  </si>
  <si>
    <t>Plutôt d'accord</t>
  </si>
  <si>
    <t>Plutôt pas d'accord</t>
  </si>
  <si>
    <t>5. Ne sait pas</t>
  </si>
  <si>
    <t>Ne sait pas</t>
  </si>
  <si>
    <t>(une seule réponse possible)</t>
  </si>
  <si>
    <t>*Selon vous, les garçons sont-ils par nature plus turbulents et les filles plus sages ?</t>
  </si>
  <si>
    <t>**Les filles ont autant l'esprit scientifique que les garçons</t>
  </si>
  <si>
    <t>*Pensez-vous qu’un homme a naturellement plus d’autorité qu’une femme ?</t>
  </si>
  <si>
    <t>*Selon vous, les positions différentes entre les femmes et les hommes dans la vie privée et professionnelle s’expliquent-elles...</t>
  </si>
  <si>
    <t>1. Plutôt par des raisons biologiques</t>
  </si>
  <si>
    <t>2. Plutôt par l’éducation</t>
  </si>
  <si>
    <t>3. Autant les deux</t>
  </si>
  <si>
    <t>4. Pour d’autres raisons</t>
  </si>
  <si>
    <t>Ensemble</t>
  </si>
  <si>
    <t>4. Ne sait pas</t>
  </si>
  <si>
    <t>(Champ de répondants : salariés en emploi)</t>
  </si>
  <si>
    <t>Tableau 1 : Stéréotypes de genre et marché du travail</t>
  </si>
  <si>
    <t>supérieur</t>
  </si>
  <si>
    <t>secondaire ou moins</t>
  </si>
  <si>
    <t>Niveau de diplôme</t>
  </si>
  <si>
    <t>En %</t>
  </si>
  <si>
    <t>Âge</t>
  </si>
  <si>
    <t>Hommes</t>
  </si>
  <si>
    <t>Femmes</t>
  </si>
  <si>
    <t>Selon vous, pour quelle raison principale les femmes s’arrêtent plus souvent de travailler que les hommes pour s’occuper de jeunes enfants ?*</t>
  </si>
  <si>
    <t>Dans l'idéal, les femmes devraient rester à la maison pour élever leurs enfants ?**</t>
  </si>
  <si>
    <t>En temps de crise, il est normal de privilégier l'emploi des hommes aux dépens de celui des femmes**</t>
  </si>
  <si>
    <t>Dans un poste à haute responsabilité, pensez-vous que le fait d’avoir des enfants soit un obstacle…*</t>
  </si>
  <si>
    <t xml:space="preserve">Si vous aviez un nouvel emploi, préféreriez-vous que votre chef soit…* </t>
  </si>
  <si>
    <t xml:space="preserve">À votre avis, les femmes sont-elles moins intéressées que les hommes par les postes à responsabilité ?* </t>
  </si>
  <si>
    <t>À votre avis, pour un homme, la famille est-elle...*</t>
  </si>
  <si>
    <t>À votre avis, pour une femme la famille est-elle…*</t>
  </si>
  <si>
    <t>Un homme</t>
  </si>
  <si>
    <t>Une femme</t>
  </si>
  <si>
    <t>Davantage pour les femmes</t>
  </si>
  <si>
    <t>Davantage pour les hommes</t>
  </si>
  <si>
    <t>Autant pour les deux</t>
  </si>
  <si>
    <t>Pour aucun des deux</t>
  </si>
  <si>
    <t>femmes</t>
  </si>
  <si>
    <t>Les femmes font de meilleures infirmières que les hommes**</t>
  </si>
  <si>
    <t>À votre avis, les femmes savent-elles mieux s’occuper de leurs parents âgés que les hommes ?*</t>
  </si>
  <si>
    <t>Les mères savent mieux répondre aux besoins et attentes des enfants que les pères**</t>
  </si>
  <si>
    <t>Feriez-vous autant confiance à un homme qu’à une femme pour s’occuper des enfants dans une crèche ?*</t>
  </si>
  <si>
    <t>40 à 59 ans</t>
  </si>
  <si>
    <t xml:space="preserve">&lt;40 ans </t>
  </si>
  <si>
    <t xml:space="preserve">40-59 ans </t>
  </si>
  <si>
    <t>60 ans ou +</t>
  </si>
  <si>
    <t>Diplômé du secondaire ou moins</t>
  </si>
  <si>
    <t>Diplômé du supérieur</t>
  </si>
  <si>
    <t>Tout à fait d'accord</t>
  </si>
  <si>
    <t>Graphique 1 : L’adhésion au modèle de la « femme au foyer »  est en baisse depuis 2004, particulièrement parmi les 60 ans ou plus</t>
  </si>
  <si>
    <t>Graphique 2 : Les plus âgés et les hommes, plus nombreux à estimer que « les femmes font de meilleures infirmières que les hommes »</t>
  </si>
  <si>
    <t>2. L’arrêt de travail d’un homme pour s’occuper d’un enfant est moins bien perçu par la société</t>
  </si>
  <si>
    <t>3. Elles savent mieux s’occuper des enfants</t>
  </si>
  <si>
    <t>4. Elles gagnent en général moins d’argent que les hommes</t>
  </si>
  <si>
    <t>1. Plus importante que la vie professionnelle</t>
  </si>
  <si>
    <t>2. Moins importante que la vie professionnelle</t>
  </si>
  <si>
    <t>3. Aussi importante</t>
  </si>
  <si>
    <t>Tableau 4 : Stéréotypes de genre et « compétences innées »</t>
  </si>
  <si>
    <t xml:space="preserve">*Pensez vous que les hommes ont un cerveau plus apte que celui des femmes au raisonnement mathématique ? </t>
  </si>
  <si>
    <t>** Baromètre d’opinion de la DREES, 2014.</t>
  </si>
  <si>
    <t>Ils n'ont pas les mêmes goûts</t>
  </si>
  <si>
    <t>Ils n'ont pas les mêmes capacités</t>
  </si>
  <si>
    <t>Ils d'ont pas les mêmes ambitions</t>
  </si>
  <si>
    <t>Ils n’ont pas été conseillé(e)s de la même manière par les parents ou le système éducatif</t>
  </si>
  <si>
    <t>Autres raisons</t>
  </si>
  <si>
    <t>Elles sont plus compétentes pour réaliser ces tâches</t>
  </si>
  <si>
    <t>Elles en ont l’habitude</t>
  </si>
  <si>
    <t>Les hommes rechignent à les faire</t>
  </si>
  <si>
    <t>Elles ont davantage de temps</t>
  </si>
  <si>
    <t>Elles n’ont pas les capacités suffisantes</t>
  </si>
  <si>
    <t>Elles n’y sont pas autant encouragées que les garçons</t>
  </si>
  <si>
    <t>Elles n’ont pas le goût pour la compétition</t>
  </si>
  <si>
    <t>Graphique 3 : Les femmes les plus diplômées sont les moins attachées au principe d’une éducation différente pour les garçons et les filles</t>
  </si>
  <si>
    <t>Sources • * Enquête de conjoncture auprès des ménages, Plate-forme Opinions sur la place des hommes et des femmes dans la société, septembre 2014, INSEE.</t>
  </si>
  <si>
    <t>Sources • * Enquête de conjoncture auprès des ménages, Plate-forme Opinions sur la place des hommes et des femmes dans la société, septembre 2014, INSEE</t>
  </si>
  <si>
    <t xml:space="preserve">Sources • * Enquête de conjoncture auprès des ménages, Plate-forme Opinions sur la place des hommes et des femmes dans la société, septembre 2014, INSEE. </t>
  </si>
  <si>
    <t>Tableau 2 : Rôles des femmes et des hommes concernant les soins ou l’aide apportée aux autres</t>
  </si>
  <si>
    <t>Lecture • En 2004, 49 % des personnes âgées de 60 ans ou plus étaient d’accord avec l’idée selon laquelle « dans l’idéal, les femmes devraient rester à la maison pour élever leurs enfants ». Cette proportion n’est plus que de 28 % en 2014.</t>
  </si>
  <si>
    <t>Note • Réponse à la question : « Voici un certain nombre d’opinions. Pour chacune d’entre elles, vous me direz si vous êtes plutôt d’accord ou plutôt pas d’accord »… « Dans l’idéal, les femmes devraient rester à la maison pour élever leurs enfants ».</t>
  </si>
  <si>
    <t>Champ • Personnes de 18 ans ou plus en France métropolitaine. Le graphique ne présente que les opinions exprimées.</t>
  </si>
  <si>
    <t>Sources • Baromètre d’opinion de la DREES, 2004-2014.</t>
  </si>
  <si>
    <t>Tableau 3 : Stéréotypes de genre en matière d’orientation professionnelle et d’éducation</t>
  </si>
  <si>
    <t>Sources • Enquête de conjoncture auprès des ménages, Plate-forme Opinions sur la place des hommes et des femmes dans la société, septembre 2014, INSEE.</t>
  </si>
  <si>
    <t>Lecture • 37 % des hommes de moins de 40 ans pensent que les femmes font de meilleures infirmières que les hommes, contre 19 % des femmes de la même tranche d’âge.</t>
  </si>
  <si>
    <t>Champ • Personnes de 18 ans ou plus en France métropolitaine.</t>
  </si>
  <si>
    <t>Note • Réponse à la question : « Voici un certain nombre d’opinions. Pour chacune d’entre elles vous me direz si vous êtes plutôt d’accord ou plutôt pas d’accord »… « Les femmes font de meilleures infirmières que les hommes ».</t>
  </si>
  <si>
    <t>Sources • Baromètre d’opinion de la DREES, 2014.</t>
  </si>
  <si>
    <t>Lecture • 14 % des hommes qui ont un diplôme de l’enseignement supérieur sont plutôt d’accord ou tout à fait d’accord avec le principe d’une éducation différente pour les garçons et les filles. Cette proportion est de 9 %</t>
  </si>
  <si>
    <t>parmi les femmes ayant un niveau de diplôme comparable.</t>
  </si>
  <si>
    <t>Sources • Enquête mensuelle de conjoncture auprès des ménages (CAMME), INSEE 2014.</t>
  </si>
</sst>
</file>

<file path=xl/styles.xml><?xml version="1.0" encoding="utf-8"?>
<styleSheet xmlns="http://schemas.openxmlformats.org/spreadsheetml/2006/main">
  <numFmts count="1">
    <numFmt numFmtId="167" formatCode="0\%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4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7" borderId="4" applyNumberFormat="0" applyAlignment="0" applyProtection="0"/>
    <xf numFmtId="0" fontId="14" fillId="0" borderId="5" applyNumberFormat="0" applyFill="0" applyAlignment="0" applyProtection="0"/>
    <xf numFmtId="0" fontId="1" fillId="28" borderId="6" applyNumberFormat="0" applyFont="0" applyAlignment="0" applyProtection="0"/>
    <xf numFmtId="0" fontId="15" fillId="29" borderId="4" applyNumberFormat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2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33" borderId="12" applyNumberFormat="0" applyAlignment="0" applyProtection="0"/>
  </cellStyleXfs>
  <cellXfs count="78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7" fontId="2" fillId="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7" fontId="2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7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31" builtinId="8" customBuiltin="1"/>
    <cellStyle name="Lien hypertexte visité" xfId="32" builtinId="9" customBuiltin="1"/>
    <cellStyle name="Neutre" xfId="33" builtinId="28" customBuiltin="1"/>
    <cellStyle name="Normal" xfId="0" builtinId="0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9"/>
  <sheetViews>
    <sheetView showGridLines="0" zoomScaleNormal="110" workbookViewId="0"/>
  </sheetViews>
  <sheetFormatPr baseColWidth="10" defaultRowHeight="11.25"/>
  <cols>
    <col min="1" max="1" width="3.7109375" style="5" customWidth="1"/>
    <col min="2" max="2" width="68.5703125" style="9" customWidth="1"/>
    <col min="3" max="3" width="12.7109375" style="5" customWidth="1"/>
    <col min="4" max="5" width="11.42578125" style="5"/>
    <col min="6" max="6" width="18.5703125" style="5" customWidth="1"/>
    <col min="7" max="7" width="16" style="5" customWidth="1"/>
    <col min="8" max="8" width="17.28515625" style="5" customWidth="1"/>
    <col min="9" max="9" width="21.140625" style="5" customWidth="1"/>
    <col min="10" max="10" width="12.85546875" style="5" customWidth="1"/>
    <col min="11" max="16384" width="11.42578125" style="5"/>
  </cols>
  <sheetData>
    <row r="1" spans="2:10" s="2" customFormat="1" ht="15" customHeight="1">
      <c r="B1" s="1" t="s">
        <v>35</v>
      </c>
    </row>
    <row r="2" spans="2:10" s="2" customFormat="1" ht="15" customHeight="1">
      <c r="B2" s="1"/>
    </row>
    <row r="3" spans="2:10" s="2" customFormat="1" ht="15" customHeight="1">
      <c r="B3" s="1"/>
      <c r="J3" s="3" t="s">
        <v>39</v>
      </c>
    </row>
    <row r="4" spans="2:10" s="2" customFormat="1" ht="15" customHeight="1">
      <c r="B4" s="1"/>
    </row>
    <row r="5" spans="2:10" s="2" customFormat="1" ht="15" customHeight="1">
      <c r="B5" s="24"/>
      <c r="C5" s="60" t="s">
        <v>32</v>
      </c>
      <c r="D5" s="60" t="s">
        <v>18</v>
      </c>
      <c r="E5" s="60"/>
      <c r="F5" s="60" t="s">
        <v>40</v>
      </c>
      <c r="G5" s="60"/>
      <c r="H5" s="60"/>
      <c r="I5" s="60" t="s">
        <v>38</v>
      </c>
      <c r="J5" s="61"/>
    </row>
    <row r="6" spans="2:10" s="2" customFormat="1" ht="15" customHeight="1">
      <c r="B6" s="24"/>
      <c r="C6" s="59"/>
      <c r="D6" s="25" t="s">
        <v>41</v>
      </c>
      <c r="E6" s="25" t="s">
        <v>42</v>
      </c>
      <c r="F6" s="25" t="s">
        <v>2</v>
      </c>
      <c r="G6" s="25" t="s">
        <v>3</v>
      </c>
      <c r="H6" s="25" t="s">
        <v>4</v>
      </c>
      <c r="I6" s="26" t="s">
        <v>37</v>
      </c>
      <c r="J6" s="26" t="s">
        <v>36</v>
      </c>
    </row>
    <row r="7" spans="2:10" ht="15" customHeight="1">
      <c r="B7" s="27" t="s">
        <v>49</v>
      </c>
      <c r="C7" s="28"/>
      <c r="D7" s="28"/>
      <c r="E7" s="28"/>
      <c r="F7" s="28"/>
      <c r="G7" s="28"/>
      <c r="H7" s="28"/>
      <c r="I7" s="28"/>
      <c r="J7" s="29"/>
    </row>
    <row r="8" spans="2:10" ht="15" customHeight="1">
      <c r="B8" s="30" t="s">
        <v>74</v>
      </c>
      <c r="C8" s="31">
        <v>16.399999999999999</v>
      </c>
      <c r="D8" s="31">
        <v>19.3</v>
      </c>
      <c r="E8" s="31">
        <v>13.9</v>
      </c>
      <c r="F8" s="31">
        <v>21.2</v>
      </c>
      <c r="G8" s="31">
        <v>16.7</v>
      </c>
      <c r="H8" s="31">
        <v>12.3</v>
      </c>
      <c r="I8" s="31">
        <v>17.34</v>
      </c>
      <c r="J8" s="31">
        <v>14.67</v>
      </c>
    </row>
    <row r="9" spans="2:10" ht="15" customHeight="1">
      <c r="B9" s="30" t="s">
        <v>75</v>
      </c>
      <c r="C9" s="31">
        <v>23.6</v>
      </c>
      <c r="D9" s="31">
        <v>17.3</v>
      </c>
      <c r="E9" s="31">
        <v>29.1</v>
      </c>
      <c r="F9" s="31">
        <v>15.6</v>
      </c>
      <c r="G9" s="31">
        <v>23.8</v>
      </c>
      <c r="H9" s="31">
        <v>29.7</v>
      </c>
      <c r="I9" s="31">
        <v>24.88</v>
      </c>
      <c r="J9" s="31">
        <v>21.15</v>
      </c>
    </row>
    <row r="10" spans="2:10" ht="15" customHeight="1">
      <c r="B10" s="30" t="s">
        <v>76</v>
      </c>
      <c r="C10" s="31">
        <v>56.7</v>
      </c>
      <c r="D10" s="31">
        <v>59.6</v>
      </c>
      <c r="E10" s="31">
        <v>54.1</v>
      </c>
      <c r="F10" s="31">
        <v>61</v>
      </c>
      <c r="G10" s="31">
        <v>57.4</v>
      </c>
      <c r="H10" s="31">
        <v>52.4</v>
      </c>
      <c r="I10" s="31">
        <v>53.92</v>
      </c>
      <c r="J10" s="31">
        <v>61.84</v>
      </c>
    </row>
    <row r="11" spans="2:10" ht="15" customHeight="1">
      <c r="B11" s="30" t="s">
        <v>33</v>
      </c>
      <c r="C11" s="31">
        <v>3.3</v>
      </c>
      <c r="D11" s="31">
        <v>3.8</v>
      </c>
      <c r="E11" s="31">
        <v>2.9</v>
      </c>
      <c r="F11" s="31">
        <v>2.2999999999999998</v>
      </c>
      <c r="G11" s="31">
        <v>2</v>
      </c>
      <c r="H11" s="31">
        <v>5.6</v>
      </c>
      <c r="I11" s="31">
        <v>3.86</v>
      </c>
      <c r="J11" s="31">
        <v>2.34</v>
      </c>
    </row>
    <row r="12" spans="2:10" ht="15" customHeight="1">
      <c r="B12" s="27" t="s">
        <v>50</v>
      </c>
      <c r="C12" s="32"/>
      <c r="D12" s="32"/>
      <c r="E12" s="32"/>
      <c r="F12" s="32"/>
      <c r="G12" s="32"/>
      <c r="H12" s="32"/>
      <c r="I12" s="32"/>
      <c r="J12" s="33"/>
    </row>
    <row r="13" spans="2:10" ht="15" customHeight="1">
      <c r="B13" s="30" t="s">
        <v>74</v>
      </c>
      <c r="C13" s="31">
        <v>40.6</v>
      </c>
      <c r="D13" s="31">
        <v>40.299999999999997</v>
      </c>
      <c r="E13" s="31">
        <v>40.9</v>
      </c>
      <c r="F13" s="31">
        <v>47.7</v>
      </c>
      <c r="G13" s="31">
        <v>39.5</v>
      </c>
      <c r="H13" s="31">
        <v>36.299999999999997</v>
      </c>
      <c r="I13" s="31">
        <v>42.52</v>
      </c>
      <c r="J13" s="31">
        <v>37.08</v>
      </c>
    </row>
    <row r="14" spans="2:10" ht="15" customHeight="1">
      <c r="B14" s="30" t="s">
        <v>75</v>
      </c>
      <c r="C14" s="31">
        <v>2.6</v>
      </c>
      <c r="D14" s="31">
        <v>2.6</v>
      </c>
      <c r="E14" s="31">
        <v>2.6</v>
      </c>
      <c r="F14" s="31">
        <v>1.3</v>
      </c>
      <c r="G14" s="31">
        <v>3</v>
      </c>
      <c r="H14" s="31">
        <v>3.3</v>
      </c>
      <c r="I14" s="31">
        <v>2.81</v>
      </c>
      <c r="J14" s="31">
        <v>2.31</v>
      </c>
    </row>
    <row r="15" spans="2:10" ht="15" customHeight="1">
      <c r="B15" s="30" t="s">
        <v>76</v>
      </c>
      <c r="C15" s="31">
        <v>53</v>
      </c>
      <c r="D15" s="31">
        <v>51.7</v>
      </c>
      <c r="E15" s="31">
        <v>54.1</v>
      </c>
      <c r="F15" s="31">
        <v>47.1</v>
      </c>
      <c r="G15" s="31">
        <v>55.3</v>
      </c>
      <c r="H15" s="31">
        <v>55.1</v>
      </c>
      <c r="I15" s="31">
        <v>50.73</v>
      </c>
      <c r="J15" s="31">
        <v>57.25</v>
      </c>
    </row>
    <row r="16" spans="2:10" ht="15" customHeight="1">
      <c r="B16" s="30" t="s">
        <v>33</v>
      </c>
      <c r="C16" s="31">
        <v>3.7</v>
      </c>
      <c r="D16" s="31">
        <v>5.3</v>
      </c>
      <c r="E16" s="31">
        <v>2.4</v>
      </c>
      <c r="F16" s="31">
        <v>3.9</v>
      </c>
      <c r="G16" s="31">
        <v>2.2000000000000002</v>
      </c>
      <c r="H16" s="31">
        <v>5.4</v>
      </c>
      <c r="I16" s="31">
        <v>3.94</v>
      </c>
      <c r="J16" s="31">
        <v>3.36</v>
      </c>
    </row>
    <row r="17" spans="2:10" ht="15" customHeight="1">
      <c r="B17" s="58" t="s">
        <v>43</v>
      </c>
      <c r="C17" s="58"/>
      <c r="D17" s="59"/>
      <c r="E17" s="59"/>
      <c r="F17" s="59"/>
      <c r="G17" s="59"/>
      <c r="H17" s="59"/>
      <c r="I17" s="59"/>
      <c r="J17" s="29"/>
    </row>
    <row r="18" spans="2:10" ht="15" customHeight="1">
      <c r="B18" s="30" t="s">
        <v>17</v>
      </c>
      <c r="C18" s="31">
        <v>17.7</v>
      </c>
      <c r="D18" s="31">
        <v>17.600000000000001</v>
      </c>
      <c r="E18" s="31">
        <v>17.899999999999999</v>
      </c>
      <c r="F18" s="31">
        <v>22</v>
      </c>
      <c r="G18" s="31">
        <v>17.100000000000001</v>
      </c>
      <c r="H18" s="31">
        <v>15.1</v>
      </c>
      <c r="I18" s="31">
        <v>18.77</v>
      </c>
      <c r="J18" s="31">
        <v>15.8</v>
      </c>
    </row>
    <row r="19" spans="2:10" ht="15" customHeight="1">
      <c r="B19" s="34" t="s">
        <v>71</v>
      </c>
      <c r="C19" s="31">
        <v>26.5</v>
      </c>
      <c r="D19" s="31">
        <v>27.5</v>
      </c>
      <c r="E19" s="31">
        <v>25.6</v>
      </c>
      <c r="F19" s="31">
        <v>31.2</v>
      </c>
      <c r="G19" s="31">
        <v>27.4</v>
      </c>
      <c r="H19" s="31">
        <v>21.6</v>
      </c>
      <c r="I19" s="31">
        <v>20.76</v>
      </c>
      <c r="J19" s="31">
        <v>37.270000000000003</v>
      </c>
    </row>
    <row r="20" spans="2:10" ht="15" customHeight="1">
      <c r="B20" s="30" t="s">
        <v>72</v>
      </c>
      <c r="C20" s="31">
        <v>15.4</v>
      </c>
      <c r="D20" s="31">
        <v>22.3</v>
      </c>
      <c r="E20" s="31">
        <v>9.3000000000000007</v>
      </c>
      <c r="F20" s="31">
        <v>11.3</v>
      </c>
      <c r="G20" s="31">
        <v>15</v>
      </c>
      <c r="H20" s="31">
        <v>19</v>
      </c>
      <c r="I20" s="31">
        <v>17.59</v>
      </c>
      <c r="J20" s="31">
        <v>11.14</v>
      </c>
    </row>
    <row r="21" spans="2:10" ht="15" customHeight="1">
      <c r="B21" s="30" t="s">
        <v>73</v>
      </c>
      <c r="C21" s="31">
        <v>36.5</v>
      </c>
      <c r="D21" s="31">
        <v>27.5</v>
      </c>
      <c r="E21" s="31">
        <v>44.3</v>
      </c>
      <c r="F21" s="31">
        <v>33.299999999999997</v>
      </c>
      <c r="G21" s="31">
        <v>37.5</v>
      </c>
      <c r="H21" s="31">
        <v>37.9</v>
      </c>
      <c r="I21" s="31">
        <v>37.81</v>
      </c>
      <c r="J21" s="31">
        <v>33.94</v>
      </c>
    </row>
    <row r="22" spans="2:10" ht="15" customHeight="1">
      <c r="B22" s="30" t="s">
        <v>21</v>
      </c>
      <c r="C22" s="31">
        <v>4</v>
      </c>
      <c r="D22" s="31">
        <v>5.0999999999999996</v>
      </c>
      <c r="E22" s="31">
        <v>3</v>
      </c>
      <c r="F22" s="31">
        <v>2.2000000000000002</v>
      </c>
      <c r="G22" s="31">
        <v>3</v>
      </c>
      <c r="H22" s="31">
        <v>6.4</v>
      </c>
      <c r="I22" s="31">
        <v>5.08</v>
      </c>
      <c r="J22" s="31">
        <v>1.84</v>
      </c>
    </row>
    <row r="23" spans="2:10" ht="15" customHeight="1">
      <c r="B23" s="27" t="s">
        <v>44</v>
      </c>
      <c r="C23" s="31"/>
      <c r="D23" s="31"/>
      <c r="E23" s="31"/>
      <c r="F23" s="31"/>
      <c r="G23" s="31"/>
      <c r="H23" s="31"/>
      <c r="I23" s="31"/>
      <c r="J23" s="33"/>
    </row>
    <row r="24" spans="2:10" ht="15" customHeight="1">
      <c r="B24" s="24" t="s">
        <v>19</v>
      </c>
      <c r="C24" s="31">
        <v>20.58</v>
      </c>
      <c r="D24" s="31">
        <v>23.03</v>
      </c>
      <c r="E24" s="31">
        <v>18.36</v>
      </c>
      <c r="F24" s="31">
        <v>12</v>
      </c>
      <c r="G24" s="31">
        <v>22.64</v>
      </c>
      <c r="H24" s="31">
        <v>27.91</v>
      </c>
      <c r="I24" s="31">
        <v>26.29</v>
      </c>
      <c r="J24" s="31">
        <v>12.09</v>
      </c>
    </row>
    <row r="25" spans="2:10" ht="15" customHeight="1">
      <c r="B25" s="24" t="s">
        <v>20</v>
      </c>
      <c r="C25" s="31">
        <v>79.02</v>
      </c>
      <c r="D25" s="31">
        <v>76.489999999999995</v>
      </c>
      <c r="E25" s="31">
        <v>81.33</v>
      </c>
      <c r="F25" s="31">
        <v>88</v>
      </c>
      <c r="G25" s="31">
        <v>76.88</v>
      </c>
      <c r="H25" s="31">
        <v>71.349999999999994</v>
      </c>
      <c r="I25" s="31">
        <v>73.14</v>
      </c>
      <c r="J25" s="31">
        <v>87.69</v>
      </c>
    </row>
    <row r="26" spans="2:10" ht="15" customHeight="1">
      <c r="B26" s="24" t="s">
        <v>22</v>
      </c>
      <c r="C26" s="31">
        <v>0.4</v>
      </c>
      <c r="D26" s="31">
        <v>0.49</v>
      </c>
      <c r="E26" s="31">
        <v>0.31</v>
      </c>
      <c r="F26" s="31">
        <v>0</v>
      </c>
      <c r="G26" s="31">
        <v>0.48</v>
      </c>
      <c r="H26" s="31">
        <v>0.74</v>
      </c>
      <c r="I26" s="31">
        <v>0.56999999999999995</v>
      </c>
      <c r="J26" s="31">
        <v>0.22</v>
      </c>
    </row>
    <row r="27" spans="2:10" ht="15" customHeight="1">
      <c r="B27" s="27" t="s">
        <v>45</v>
      </c>
      <c r="C27" s="35"/>
      <c r="D27" s="35"/>
      <c r="E27" s="35"/>
      <c r="F27" s="31"/>
      <c r="G27" s="31"/>
      <c r="H27" s="31"/>
      <c r="I27" s="35"/>
      <c r="J27" s="33"/>
    </row>
    <row r="28" spans="2:10" ht="15" customHeight="1">
      <c r="B28" s="24" t="s">
        <v>19</v>
      </c>
      <c r="C28" s="31">
        <v>13.72</v>
      </c>
      <c r="D28" s="31">
        <v>17.89</v>
      </c>
      <c r="E28" s="31">
        <v>9.92</v>
      </c>
      <c r="F28" s="31">
        <v>8.5</v>
      </c>
      <c r="G28" s="31">
        <v>11.23</v>
      </c>
      <c r="H28" s="31">
        <v>22.25</v>
      </c>
      <c r="I28" s="31">
        <v>17.690000000000001</v>
      </c>
      <c r="J28" s="31">
        <v>5.93</v>
      </c>
    </row>
    <row r="29" spans="2:10" ht="15" customHeight="1">
      <c r="B29" s="24" t="s">
        <v>20</v>
      </c>
      <c r="C29" s="31">
        <v>85.43</v>
      </c>
      <c r="D29" s="31">
        <v>81.069999999999993</v>
      </c>
      <c r="E29" s="31">
        <v>89.4</v>
      </c>
      <c r="F29" s="31">
        <v>90.73</v>
      </c>
      <c r="G29" s="31">
        <v>88.09</v>
      </c>
      <c r="H29" s="31">
        <v>76.61</v>
      </c>
      <c r="I29" s="31">
        <v>81.260000000000005</v>
      </c>
      <c r="J29" s="31">
        <v>93.63</v>
      </c>
    </row>
    <row r="30" spans="2:10" ht="15" customHeight="1">
      <c r="B30" s="24" t="s">
        <v>22</v>
      </c>
      <c r="C30" s="31">
        <v>0.85</v>
      </c>
      <c r="D30" s="31">
        <v>1.05</v>
      </c>
      <c r="E30" s="31">
        <v>0.68</v>
      </c>
      <c r="F30" s="31">
        <v>0.77</v>
      </c>
      <c r="G30" s="31">
        <v>0.67</v>
      </c>
      <c r="H30" s="31">
        <v>1.1399999999999999</v>
      </c>
      <c r="I30" s="31">
        <v>1.05</v>
      </c>
      <c r="J30" s="31">
        <v>0.44</v>
      </c>
    </row>
    <row r="31" spans="2:10" ht="15" customHeight="1">
      <c r="B31" s="27" t="s">
        <v>48</v>
      </c>
      <c r="C31" s="32"/>
      <c r="D31" s="32"/>
      <c r="E31" s="32"/>
      <c r="F31" s="32"/>
      <c r="G31" s="32"/>
      <c r="H31" s="32"/>
      <c r="I31" s="32"/>
      <c r="J31" s="33"/>
    </row>
    <row r="32" spans="2:10" ht="15" customHeight="1">
      <c r="B32" s="24" t="s">
        <v>5</v>
      </c>
      <c r="C32" s="31">
        <f>6.4+10</f>
        <v>16.399999999999999</v>
      </c>
      <c r="D32" s="31">
        <f>5.8+10.2</f>
        <v>16</v>
      </c>
      <c r="E32" s="31">
        <f>7+9.8</f>
        <v>16.8</v>
      </c>
      <c r="F32" s="31">
        <f>5.9+4.1</f>
        <v>10</v>
      </c>
      <c r="G32" s="31">
        <f>5.7+10.3</f>
        <v>16</v>
      </c>
      <c r="H32" s="31">
        <f>7.8+14.4</f>
        <v>22.2</v>
      </c>
      <c r="I32" s="31">
        <f>7.64+10.32</f>
        <v>17.96</v>
      </c>
      <c r="J32" s="31">
        <f>4.18+9.41</f>
        <v>13.59</v>
      </c>
    </row>
    <row r="33" spans="2:10" ht="15" customHeight="1">
      <c r="B33" s="24" t="s">
        <v>6</v>
      </c>
      <c r="C33" s="31">
        <f>25.2+54.4</f>
        <v>79.599999999999994</v>
      </c>
      <c r="D33" s="31">
        <f>25.6+53.1</f>
        <v>78.7</v>
      </c>
      <c r="E33" s="31">
        <f>24.8+55.6</f>
        <v>80.400000000000006</v>
      </c>
      <c r="F33" s="31">
        <f>28.4+57.7</f>
        <v>86.1</v>
      </c>
      <c r="G33" s="31">
        <f>24.3+56.7</f>
        <v>81</v>
      </c>
      <c r="H33" s="31">
        <f>23.6+49.3</f>
        <v>72.900000000000006</v>
      </c>
      <c r="I33" s="31">
        <f>23.2+54.28</f>
        <v>77.48</v>
      </c>
      <c r="J33" s="31">
        <f>28.89+54.7</f>
        <v>83.59</v>
      </c>
    </row>
    <row r="34" spans="2:10" ht="15" customHeight="1">
      <c r="B34" s="24" t="s">
        <v>22</v>
      </c>
      <c r="C34" s="31">
        <v>4</v>
      </c>
      <c r="D34" s="31">
        <v>5.3</v>
      </c>
      <c r="E34" s="31">
        <v>2.8</v>
      </c>
      <c r="F34" s="31">
        <v>4</v>
      </c>
      <c r="G34" s="31">
        <v>3.1</v>
      </c>
      <c r="H34" s="31">
        <v>4.9000000000000004</v>
      </c>
      <c r="I34" s="31">
        <v>4.5599999999999996</v>
      </c>
      <c r="J34" s="31">
        <v>2.82</v>
      </c>
    </row>
    <row r="35" spans="2:10" ht="15" customHeight="1">
      <c r="B35" s="27" t="s">
        <v>46</v>
      </c>
      <c r="C35" s="32"/>
      <c r="D35" s="32"/>
      <c r="E35" s="32"/>
      <c r="F35" s="32"/>
      <c r="G35" s="32"/>
      <c r="H35" s="32"/>
      <c r="I35" s="32"/>
      <c r="J35" s="33"/>
    </row>
    <row r="36" spans="2:10" ht="15" customHeight="1">
      <c r="B36" s="34" t="s">
        <v>53</v>
      </c>
      <c r="C36" s="31">
        <v>56.3</v>
      </c>
      <c r="D36" s="31">
        <v>48.6</v>
      </c>
      <c r="E36" s="31">
        <v>63</v>
      </c>
      <c r="F36" s="31">
        <v>58.9</v>
      </c>
      <c r="G36" s="31">
        <v>55</v>
      </c>
      <c r="H36" s="31">
        <v>55.6</v>
      </c>
      <c r="I36" s="31">
        <v>53.24</v>
      </c>
      <c r="J36" s="31">
        <v>62.03</v>
      </c>
    </row>
    <row r="37" spans="2:10" ht="15" customHeight="1">
      <c r="B37" s="34" t="s">
        <v>54</v>
      </c>
      <c r="C37" s="31">
        <v>0.8</v>
      </c>
      <c r="D37" s="31">
        <v>1.1000000000000001</v>
      </c>
      <c r="E37" s="31">
        <v>0.5</v>
      </c>
      <c r="F37" s="31">
        <v>0.5</v>
      </c>
      <c r="G37" s="31">
        <v>0.7</v>
      </c>
      <c r="H37" s="31">
        <v>1.2</v>
      </c>
      <c r="I37" s="31">
        <v>1</v>
      </c>
      <c r="J37" s="31">
        <v>0.42</v>
      </c>
    </row>
    <row r="38" spans="2:10" ht="15" customHeight="1">
      <c r="B38" s="34" t="s">
        <v>55</v>
      </c>
      <c r="C38" s="31">
        <v>25.3</v>
      </c>
      <c r="D38" s="31">
        <v>31.7</v>
      </c>
      <c r="E38" s="31">
        <v>19.8</v>
      </c>
      <c r="F38" s="31">
        <v>26.7</v>
      </c>
      <c r="G38" s="31">
        <v>26</v>
      </c>
      <c r="H38" s="31">
        <v>23.6</v>
      </c>
      <c r="I38" s="31">
        <v>26.34</v>
      </c>
      <c r="J38" s="31">
        <v>23.45</v>
      </c>
    </row>
    <row r="39" spans="2:10" ht="15" customHeight="1">
      <c r="B39" s="34" t="s">
        <v>56</v>
      </c>
      <c r="C39" s="31">
        <v>16.2</v>
      </c>
      <c r="D39" s="31">
        <v>17.5</v>
      </c>
      <c r="E39" s="31">
        <v>15.1</v>
      </c>
      <c r="F39" s="31">
        <v>13.6</v>
      </c>
      <c r="G39" s="31">
        <v>17.899999999999999</v>
      </c>
      <c r="H39" s="31">
        <v>16.399999999999999</v>
      </c>
      <c r="I39" s="31">
        <v>17.61</v>
      </c>
      <c r="J39" s="31">
        <v>13.6</v>
      </c>
    </row>
    <row r="40" spans="2:10" ht="15" customHeight="1">
      <c r="B40" s="24" t="s">
        <v>22</v>
      </c>
      <c r="C40" s="31">
        <v>1.4</v>
      </c>
      <c r="D40" s="31">
        <v>1.1000000000000001</v>
      </c>
      <c r="E40" s="31">
        <v>1.6</v>
      </c>
      <c r="F40" s="31">
        <v>0.3</v>
      </c>
      <c r="G40" s="31">
        <v>0.5</v>
      </c>
      <c r="H40" s="31">
        <v>3.2</v>
      </c>
      <c r="I40" s="31">
        <v>1.8</v>
      </c>
      <c r="J40" s="31">
        <v>0.5</v>
      </c>
    </row>
    <row r="41" spans="2:10" ht="15" customHeight="1">
      <c r="B41" s="36" t="s">
        <v>47</v>
      </c>
      <c r="C41" s="37"/>
      <c r="D41" s="37"/>
      <c r="E41" s="37"/>
      <c r="F41" s="37"/>
      <c r="G41" s="37"/>
      <c r="H41" s="37"/>
      <c r="I41" s="37"/>
      <c r="J41" s="33"/>
    </row>
    <row r="42" spans="2:10" s="7" customFormat="1" ht="15" customHeight="1">
      <c r="B42" s="38" t="s">
        <v>34</v>
      </c>
      <c r="C42" s="37"/>
      <c r="D42" s="37"/>
      <c r="E42" s="37"/>
      <c r="F42" s="37"/>
      <c r="G42" s="37"/>
      <c r="H42" s="37"/>
      <c r="I42" s="37"/>
      <c r="J42" s="39"/>
    </row>
    <row r="43" spans="2:10" s="2" customFormat="1" ht="15" customHeight="1">
      <c r="B43" s="24" t="s">
        <v>51</v>
      </c>
      <c r="C43" s="33">
        <v>15</v>
      </c>
      <c r="D43" s="33">
        <v>10</v>
      </c>
      <c r="E43" s="33">
        <v>21</v>
      </c>
      <c r="F43" s="33">
        <v>13</v>
      </c>
      <c r="G43" s="33">
        <v>17</v>
      </c>
      <c r="H43" s="33">
        <v>16</v>
      </c>
      <c r="I43" s="33">
        <v>18.16</v>
      </c>
      <c r="J43" s="33">
        <v>11.77</v>
      </c>
    </row>
    <row r="44" spans="2:10" s="2" customFormat="1" ht="15" customHeight="1">
      <c r="B44" s="24" t="s">
        <v>52</v>
      </c>
      <c r="C44" s="33">
        <v>3</v>
      </c>
      <c r="D44" s="33">
        <v>4</v>
      </c>
      <c r="E44" s="33">
        <v>2</v>
      </c>
      <c r="F44" s="33">
        <v>4</v>
      </c>
      <c r="G44" s="33">
        <v>3</v>
      </c>
      <c r="H44" s="33">
        <v>0</v>
      </c>
      <c r="I44" s="33">
        <v>3.05</v>
      </c>
      <c r="J44" s="33">
        <v>2.65</v>
      </c>
    </row>
    <row r="45" spans="2:10" s="2" customFormat="1" ht="15" customHeight="1">
      <c r="B45" s="24" t="s">
        <v>12</v>
      </c>
      <c r="C45" s="33">
        <v>82</v>
      </c>
      <c r="D45" s="33">
        <v>86</v>
      </c>
      <c r="E45" s="33">
        <v>77</v>
      </c>
      <c r="F45" s="33">
        <v>84</v>
      </c>
      <c r="G45" s="33">
        <v>80</v>
      </c>
      <c r="H45" s="33">
        <v>84</v>
      </c>
      <c r="I45" s="33">
        <v>78.63</v>
      </c>
      <c r="J45" s="33">
        <v>85.58</v>
      </c>
    </row>
    <row r="46" spans="2:10" s="2" customFormat="1" ht="15" customHeight="1">
      <c r="B46" s="24" t="s">
        <v>22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</row>
    <row r="47" spans="2:10" s="2" customFormat="1" ht="15" customHeight="1">
      <c r="B47" s="4"/>
      <c r="C47" s="6"/>
      <c r="D47" s="6"/>
      <c r="E47" s="6"/>
      <c r="F47" s="6"/>
      <c r="G47" s="6"/>
      <c r="H47" s="6"/>
      <c r="I47" s="6"/>
      <c r="J47" s="6"/>
    </row>
    <row r="48" spans="2:10" ht="15" customHeight="1"/>
    <row r="49" spans="2:2" ht="15" customHeight="1">
      <c r="B49" s="9" t="s">
        <v>95</v>
      </c>
    </row>
    <row r="50" spans="2:2" ht="15" customHeight="1">
      <c r="B50" s="9" t="s">
        <v>79</v>
      </c>
    </row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57" spans="2:2" ht="15" customHeight="1"/>
    <row r="159" ht="15" customHeight="1"/>
  </sheetData>
  <mergeCells count="5">
    <mergeCell ref="B17:I17"/>
    <mergeCell ref="C5:C6"/>
    <mergeCell ref="D5:E5"/>
    <mergeCell ref="F5:H5"/>
    <mergeCell ref="I5:J5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9"/>
  <sheetViews>
    <sheetView showGridLines="0" workbookViewId="0"/>
  </sheetViews>
  <sheetFormatPr baseColWidth="10" defaultRowHeight="11.25"/>
  <cols>
    <col min="1" max="1" width="3.7109375" style="5" customWidth="1"/>
    <col min="2" max="2" width="33.42578125" style="5" customWidth="1"/>
    <col min="3" max="5" width="11.42578125" style="5"/>
    <col min="6" max="6" width="21" style="5" customWidth="1"/>
    <col min="7" max="7" width="14.42578125" style="5" customWidth="1"/>
    <col min="8" max="8" width="13.42578125" style="5" customWidth="1"/>
    <col min="9" max="9" width="19.5703125" style="5" customWidth="1"/>
    <col min="10" max="16384" width="11.42578125" style="5"/>
  </cols>
  <sheetData>
    <row r="1" spans="2:10" s="2" customFormat="1" ht="15" customHeight="1">
      <c r="B1" s="14" t="s">
        <v>96</v>
      </c>
    </row>
    <row r="2" spans="2:10" s="2" customFormat="1" ht="15" customHeight="1">
      <c r="B2" s="14"/>
    </row>
    <row r="3" spans="2:10" s="2" customFormat="1" ht="15" customHeight="1">
      <c r="B3" s="14"/>
      <c r="J3" s="20" t="s">
        <v>39</v>
      </c>
    </row>
    <row r="4" spans="2:10" s="2" customFormat="1" ht="15" customHeight="1">
      <c r="B4" s="14"/>
    </row>
    <row r="5" spans="2:10" s="2" customFormat="1" ht="15" customHeight="1">
      <c r="B5" s="40"/>
      <c r="C5" s="60" t="s">
        <v>32</v>
      </c>
      <c r="D5" s="60" t="s">
        <v>18</v>
      </c>
      <c r="E5" s="60"/>
      <c r="F5" s="60" t="s">
        <v>40</v>
      </c>
      <c r="G5" s="60"/>
      <c r="H5" s="60"/>
      <c r="I5" s="60" t="s">
        <v>38</v>
      </c>
      <c r="J5" s="62"/>
    </row>
    <row r="6" spans="2:10" s="2" customFormat="1" ht="15" customHeight="1">
      <c r="B6" s="40"/>
      <c r="C6" s="59"/>
      <c r="D6" s="25" t="s">
        <v>41</v>
      </c>
      <c r="E6" s="25" t="s">
        <v>57</v>
      </c>
      <c r="F6" s="25" t="s">
        <v>2</v>
      </c>
      <c r="G6" s="25" t="s">
        <v>3</v>
      </c>
      <c r="H6" s="25" t="s">
        <v>4</v>
      </c>
      <c r="I6" s="26" t="s">
        <v>37</v>
      </c>
      <c r="J6" s="26" t="s">
        <v>36</v>
      </c>
    </row>
    <row r="7" spans="2:10" ht="15" customHeight="1">
      <c r="B7" s="41" t="s">
        <v>58</v>
      </c>
      <c r="C7" s="42"/>
      <c r="D7" s="42"/>
      <c r="E7" s="42"/>
      <c r="F7" s="43"/>
      <c r="G7" s="43"/>
      <c r="H7" s="43"/>
      <c r="I7" s="42"/>
      <c r="J7" s="21"/>
    </row>
    <row r="8" spans="2:10" ht="15" customHeight="1">
      <c r="B8" s="24" t="s">
        <v>19</v>
      </c>
      <c r="C8" s="31">
        <v>32.47</v>
      </c>
      <c r="D8" s="31">
        <v>43.24</v>
      </c>
      <c r="E8" s="31">
        <v>22.67</v>
      </c>
      <c r="F8" s="31">
        <v>24.36</v>
      </c>
      <c r="G8" s="31">
        <v>31.39</v>
      </c>
      <c r="H8" s="31">
        <v>42.7</v>
      </c>
      <c r="I8" s="31">
        <v>36.14</v>
      </c>
      <c r="J8" s="31">
        <v>26.37</v>
      </c>
    </row>
    <row r="9" spans="2:10" ht="15" customHeight="1">
      <c r="B9" s="24" t="s">
        <v>20</v>
      </c>
      <c r="C9" s="31">
        <v>65.3</v>
      </c>
      <c r="D9" s="31">
        <v>54.36</v>
      </c>
      <c r="E9" s="31">
        <v>75.27</v>
      </c>
      <c r="F9" s="31">
        <v>73.61</v>
      </c>
      <c r="G9" s="31">
        <v>65.83</v>
      </c>
      <c r="H9" s="31">
        <v>55.46</v>
      </c>
      <c r="I9" s="31">
        <v>61.66</v>
      </c>
      <c r="J9" s="31">
        <v>71.209999999999994</v>
      </c>
    </row>
    <row r="10" spans="2:10" ht="15" customHeight="1">
      <c r="B10" s="24" t="s">
        <v>22</v>
      </c>
      <c r="C10" s="31">
        <v>2.2200000000000002</v>
      </c>
      <c r="D10" s="31">
        <v>2.4</v>
      </c>
      <c r="E10" s="31">
        <v>2.06</v>
      </c>
      <c r="F10" s="31">
        <v>2.0299999999999998</v>
      </c>
      <c r="G10" s="31">
        <v>2.77</v>
      </c>
      <c r="H10" s="31">
        <v>1.84</v>
      </c>
      <c r="I10" s="31">
        <v>2.2000000000000002</v>
      </c>
      <c r="J10" s="31">
        <v>2.42</v>
      </c>
    </row>
    <row r="11" spans="2:10" s="7" customFormat="1" ht="15" customHeight="1">
      <c r="B11" s="41" t="s">
        <v>59</v>
      </c>
      <c r="C11" s="32"/>
      <c r="D11" s="32"/>
      <c r="E11" s="32"/>
      <c r="F11" s="32"/>
      <c r="G11" s="32"/>
      <c r="H11" s="32"/>
      <c r="I11" s="32"/>
      <c r="J11" s="32"/>
    </row>
    <row r="12" spans="2:10" s="7" customFormat="1" ht="15" customHeight="1">
      <c r="B12" s="24" t="s">
        <v>5</v>
      </c>
      <c r="C12" s="31">
        <f>24.1+23.7</f>
        <v>47.8</v>
      </c>
      <c r="D12" s="31">
        <f>22.5+25.6</f>
        <v>48.1</v>
      </c>
      <c r="E12" s="31">
        <f>25.5+22</f>
        <v>47.5</v>
      </c>
      <c r="F12" s="31">
        <f>16.8+24.7</f>
        <v>41.5</v>
      </c>
      <c r="G12" s="31">
        <f>21.4+24.3</f>
        <v>45.7</v>
      </c>
      <c r="H12" s="31">
        <f>32.9+22.1</f>
        <v>55</v>
      </c>
      <c r="I12" s="35">
        <f>27.62+23.86</f>
        <v>51.480000000000004</v>
      </c>
      <c r="J12" s="35">
        <f>17.4+23.29</f>
        <v>40.69</v>
      </c>
    </row>
    <row r="13" spans="2:10" s="2" customFormat="1" ht="15" customHeight="1">
      <c r="B13" s="24" t="s">
        <v>6</v>
      </c>
      <c r="C13" s="31">
        <f>21.4+27.7</f>
        <v>49.099999999999994</v>
      </c>
      <c r="D13" s="31">
        <f>20.7+27.8</f>
        <v>48.5</v>
      </c>
      <c r="E13" s="31">
        <f>22+27.6</f>
        <v>49.6</v>
      </c>
      <c r="F13" s="31">
        <f>24.1+31.8</f>
        <v>55.900000000000006</v>
      </c>
      <c r="G13" s="31">
        <f>21.7+29.2</f>
        <v>50.9</v>
      </c>
      <c r="H13" s="31">
        <f>18.8+22.7</f>
        <v>41.5</v>
      </c>
      <c r="I13" s="31">
        <f>19.45+26.15</f>
        <v>45.599999999999994</v>
      </c>
      <c r="J13" s="31">
        <f>25+30.61</f>
        <v>55.61</v>
      </c>
    </row>
    <row r="14" spans="2:10" s="2" customFormat="1" ht="15" customHeight="1">
      <c r="B14" s="24" t="s">
        <v>22</v>
      </c>
      <c r="C14" s="31">
        <v>3.2</v>
      </c>
      <c r="D14" s="31">
        <v>3.4</v>
      </c>
      <c r="E14" s="31">
        <v>3</v>
      </c>
      <c r="F14" s="31">
        <v>2.5</v>
      </c>
      <c r="G14" s="31">
        <v>3.5</v>
      </c>
      <c r="H14" s="31">
        <v>3.4</v>
      </c>
      <c r="I14" s="31">
        <v>2.92</v>
      </c>
      <c r="J14" s="31">
        <v>3.71</v>
      </c>
    </row>
    <row r="15" spans="2:10" s="2" customFormat="1" ht="15" customHeight="1">
      <c r="B15" s="41" t="s">
        <v>60</v>
      </c>
      <c r="C15" s="35"/>
      <c r="D15" s="35"/>
      <c r="E15" s="35"/>
      <c r="F15" s="31"/>
      <c r="G15" s="31"/>
      <c r="H15" s="31"/>
      <c r="I15" s="35"/>
      <c r="J15" s="35"/>
    </row>
    <row r="16" spans="2:10" s="2" customFormat="1" ht="15" customHeight="1">
      <c r="B16" s="24" t="s">
        <v>19</v>
      </c>
      <c r="C16" s="35">
        <v>48.79</v>
      </c>
      <c r="D16" s="35">
        <v>53.7</v>
      </c>
      <c r="E16" s="35">
        <v>44.31</v>
      </c>
      <c r="F16" s="31">
        <v>41.69</v>
      </c>
      <c r="G16" s="31">
        <v>47.07</v>
      </c>
      <c r="H16" s="31">
        <v>58.57</v>
      </c>
      <c r="I16" s="35">
        <v>53.25</v>
      </c>
      <c r="J16" s="35">
        <v>41.76</v>
      </c>
    </row>
    <row r="17" spans="2:10" s="2" customFormat="1" ht="15" customHeight="1">
      <c r="B17" s="24" t="s">
        <v>20</v>
      </c>
      <c r="C17" s="31">
        <v>49.86</v>
      </c>
      <c r="D17" s="31">
        <v>45.33</v>
      </c>
      <c r="E17" s="31">
        <v>53.99</v>
      </c>
      <c r="F17" s="31">
        <v>57.09</v>
      </c>
      <c r="G17" s="31">
        <v>51.61</v>
      </c>
      <c r="H17" s="31">
        <v>39.9</v>
      </c>
      <c r="I17" s="31">
        <v>45.03</v>
      </c>
      <c r="J17" s="31">
        <v>57.36</v>
      </c>
    </row>
    <row r="18" spans="2:10" s="2" customFormat="1" ht="15" customHeight="1">
      <c r="B18" s="24" t="s">
        <v>22</v>
      </c>
      <c r="C18" s="31">
        <v>1.35</v>
      </c>
      <c r="D18" s="31">
        <v>0.98</v>
      </c>
      <c r="E18" s="31">
        <v>1.69</v>
      </c>
      <c r="F18" s="31">
        <v>1.22</v>
      </c>
      <c r="G18" s="31">
        <v>1.32</v>
      </c>
      <c r="H18" s="31">
        <v>1.53</v>
      </c>
      <c r="I18" s="31">
        <v>1.72</v>
      </c>
      <c r="J18" s="31">
        <v>0.88</v>
      </c>
    </row>
    <row r="19" spans="2:10" s="2" customFormat="1" ht="15" customHeight="1">
      <c r="B19" s="41" t="s">
        <v>61</v>
      </c>
      <c r="C19" s="32"/>
      <c r="D19" s="32"/>
      <c r="E19" s="32"/>
      <c r="F19" s="32"/>
      <c r="G19" s="32"/>
      <c r="H19" s="32"/>
      <c r="I19" s="32"/>
      <c r="J19" s="32"/>
    </row>
    <row r="20" spans="2:10" s="2" customFormat="1" ht="15" customHeight="1">
      <c r="B20" s="24" t="s">
        <v>5</v>
      </c>
      <c r="C20" s="31">
        <f>64.9+17.5</f>
        <v>82.4</v>
      </c>
      <c r="D20" s="31">
        <f>58.4+17.5</f>
        <v>75.900000000000006</v>
      </c>
      <c r="E20" s="31">
        <f>70.7+17.5</f>
        <v>88.2</v>
      </c>
      <c r="F20" s="31">
        <f>70.2+16.8</f>
        <v>87</v>
      </c>
      <c r="G20" s="31">
        <f>67.4+16.9</f>
        <v>84.300000000000011</v>
      </c>
      <c r="H20" s="31">
        <f>58+18.7</f>
        <v>76.7</v>
      </c>
      <c r="I20" s="31">
        <f>59.72+19.17</f>
        <v>78.89</v>
      </c>
      <c r="J20" s="31">
        <f>74.79+14.31</f>
        <v>89.100000000000009</v>
      </c>
    </row>
    <row r="21" spans="2:10" ht="15" customHeight="1">
      <c r="B21" s="24" t="s">
        <v>6</v>
      </c>
      <c r="C21" s="31">
        <f>10.9+5.8</f>
        <v>16.7</v>
      </c>
      <c r="D21" s="31">
        <f>15.5+7.7</f>
        <v>23.2</v>
      </c>
      <c r="E21" s="31">
        <f>6.7+4.2</f>
        <v>10.9</v>
      </c>
      <c r="F21" s="31">
        <f>8.3+4.5</f>
        <v>12.8</v>
      </c>
      <c r="G21" s="31">
        <f>9.1+6.3</f>
        <v>15.399999999999999</v>
      </c>
      <c r="H21" s="31">
        <f>14.8+6.4</f>
        <v>21.200000000000003</v>
      </c>
      <c r="I21" s="31">
        <f>13.43+6.71</f>
        <v>20.14</v>
      </c>
      <c r="J21" s="31">
        <f>5.97+4.18</f>
        <v>10.149999999999999</v>
      </c>
    </row>
    <row r="22" spans="2:10" ht="15" customHeight="1">
      <c r="B22" s="24" t="s">
        <v>22</v>
      </c>
      <c r="C22" s="31">
        <v>0.9</v>
      </c>
      <c r="D22" s="31">
        <v>0.9</v>
      </c>
      <c r="E22" s="31">
        <v>0.9</v>
      </c>
      <c r="F22" s="31">
        <v>0.2</v>
      </c>
      <c r="G22" s="31">
        <v>0.3</v>
      </c>
      <c r="H22" s="31">
        <v>2.1</v>
      </c>
      <c r="I22" s="31">
        <v>0.97</v>
      </c>
      <c r="J22" s="31">
        <v>0.74</v>
      </c>
    </row>
    <row r="23" spans="2:10" ht="15" customHeight="1">
      <c r="B23" s="11"/>
    </row>
    <row r="24" spans="2:10" ht="15" customHeight="1">
      <c r="B24" s="5" t="s">
        <v>93</v>
      </c>
    </row>
    <row r="25" spans="2:10" ht="15" customHeight="1">
      <c r="B25" s="5" t="s">
        <v>79</v>
      </c>
    </row>
    <row r="26" spans="2:10" ht="15" customHeight="1"/>
    <row r="27" spans="2:10" ht="15" customHeight="1"/>
    <row r="28" spans="2:10" ht="15" customHeight="1"/>
    <row r="29" spans="2:10" ht="15" customHeight="1"/>
    <row r="30" spans="2:10" ht="15" customHeight="1"/>
    <row r="31" spans="2:10" ht="15" customHeight="1"/>
    <row r="32" spans="2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159" ht="15" customHeight="1"/>
  </sheetData>
  <mergeCells count="4">
    <mergeCell ref="D5:E5"/>
    <mergeCell ref="F5:H5"/>
    <mergeCell ref="I5:J5"/>
    <mergeCell ref="C5:C6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59"/>
  <sheetViews>
    <sheetView showGridLines="0" workbookViewId="0"/>
  </sheetViews>
  <sheetFormatPr baseColWidth="10" defaultRowHeight="11.25"/>
  <cols>
    <col min="1" max="1" width="3.7109375" style="5" customWidth="1"/>
    <col min="2" max="2" width="13.28515625" style="5" customWidth="1"/>
    <col min="3" max="16384" width="11.42578125" style="5"/>
  </cols>
  <sheetData>
    <row r="1" spans="2:13" ht="15" customHeight="1">
      <c r="B1" s="66" t="s">
        <v>69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5" customHeight="1"/>
    <row r="3" spans="2:13" ht="15" customHeight="1">
      <c r="M3" s="20" t="s">
        <v>39</v>
      </c>
    </row>
    <row r="4" spans="2:13" ht="15" customHeight="1"/>
    <row r="5" spans="2:13" ht="15" customHeight="1">
      <c r="B5" s="21"/>
      <c r="C5" s="44">
        <v>2004</v>
      </c>
      <c r="D5" s="44">
        <v>2005</v>
      </c>
      <c r="E5" s="44">
        <v>2006</v>
      </c>
      <c r="F5" s="44">
        <v>2007</v>
      </c>
      <c r="G5" s="44">
        <v>2008</v>
      </c>
      <c r="H5" s="44">
        <v>2009</v>
      </c>
      <c r="I5" s="44">
        <v>2010</v>
      </c>
      <c r="J5" s="44">
        <v>2011</v>
      </c>
      <c r="K5" s="44">
        <v>2012</v>
      </c>
      <c r="L5" s="44">
        <v>2013</v>
      </c>
      <c r="M5" s="44">
        <v>2014</v>
      </c>
    </row>
    <row r="6" spans="2:13" ht="15" customHeight="1">
      <c r="B6" s="21" t="s">
        <v>2</v>
      </c>
      <c r="C6" s="23">
        <v>22.15</v>
      </c>
      <c r="D6" s="23">
        <v>21.63</v>
      </c>
      <c r="E6" s="23">
        <v>20.14</v>
      </c>
      <c r="F6" s="23">
        <v>24.93</v>
      </c>
      <c r="G6" s="23">
        <v>24.8</v>
      </c>
      <c r="H6" s="23">
        <v>17.66</v>
      </c>
      <c r="I6" s="23">
        <v>19.8</v>
      </c>
      <c r="J6" s="23">
        <v>15.94</v>
      </c>
      <c r="K6" s="23">
        <v>19.43</v>
      </c>
      <c r="L6" s="23">
        <v>14.82</v>
      </c>
      <c r="M6" s="23">
        <v>12</v>
      </c>
    </row>
    <row r="7" spans="2:13" ht="15" customHeight="1">
      <c r="B7" s="21" t="s">
        <v>62</v>
      </c>
      <c r="C7" s="23">
        <v>31.76</v>
      </c>
      <c r="D7" s="23">
        <v>29.81</v>
      </c>
      <c r="E7" s="23">
        <v>29.55</v>
      </c>
      <c r="F7" s="23">
        <v>30.93</v>
      </c>
      <c r="G7" s="23">
        <v>33.24</v>
      </c>
      <c r="H7" s="23">
        <v>31.19</v>
      </c>
      <c r="I7" s="23">
        <v>30.11</v>
      </c>
      <c r="J7" s="23">
        <v>26.06</v>
      </c>
      <c r="K7" s="23">
        <v>23.17</v>
      </c>
      <c r="L7" s="23">
        <v>24.32</v>
      </c>
      <c r="M7" s="23">
        <v>22.75</v>
      </c>
    </row>
    <row r="8" spans="2:13" ht="15" customHeight="1">
      <c r="B8" s="21" t="s">
        <v>4</v>
      </c>
      <c r="C8" s="23">
        <v>49.17</v>
      </c>
      <c r="D8" s="23">
        <v>47.14</v>
      </c>
      <c r="E8" s="23">
        <v>46.43</v>
      </c>
      <c r="F8" s="23">
        <v>47.48</v>
      </c>
      <c r="G8" s="23">
        <v>46.45</v>
      </c>
      <c r="H8" s="23">
        <v>42.31</v>
      </c>
      <c r="I8" s="23">
        <v>42.23</v>
      </c>
      <c r="J8" s="23">
        <v>37.68</v>
      </c>
      <c r="K8" s="23">
        <v>37.46</v>
      </c>
      <c r="L8" s="23">
        <v>33.39</v>
      </c>
      <c r="M8" s="23">
        <v>28.12</v>
      </c>
    </row>
    <row r="9" spans="2:13" ht="15" customHeight="1">
      <c r="B9" s="21" t="s">
        <v>32</v>
      </c>
      <c r="C9" s="23">
        <v>32.68</v>
      </c>
      <c r="D9" s="23">
        <v>31.51</v>
      </c>
      <c r="E9" s="23">
        <v>30.88</v>
      </c>
      <c r="F9" s="23">
        <v>33.42</v>
      </c>
      <c r="G9" s="23">
        <v>34.07</v>
      </c>
      <c r="H9" s="23">
        <v>29.41</v>
      </c>
      <c r="I9" s="23">
        <v>30.11</v>
      </c>
      <c r="J9" s="23">
        <v>26.01</v>
      </c>
      <c r="K9" s="23">
        <v>26.26</v>
      </c>
      <c r="L9" s="23">
        <v>23.78</v>
      </c>
      <c r="M9" s="23">
        <v>20.67</v>
      </c>
    </row>
    <row r="10" spans="2:13" ht="15" customHeight="1"/>
    <row r="11" spans="2:13" ht="15" customHeight="1">
      <c r="B11" s="5" t="s">
        <v>97</v>
      </c>
    </row>
    <row r="12" spans="2:13" ht="15" customHeight="1">
      <c r="B12" s="5" t="s">
        <v>98</v>
      </c>
    </row>
    <row r="13" spans="2:13" ht="15" customHeight="1">
      <c r="B13" s="5" t="s">
        <v>99</v>
      </c>
    </row>
    <row r="14" spans="2:13" ht="15" customHeight="1">
      <c r="B14" s="5" t="s">
        <v>100</v>
      </c>
    </row>
    <row r="15" spans="2:13" ht="15" customHeight="1"/>
    <row r="16" spans="2:13" ht="15" customHeight="1"/>
    <row r="17" spans="4:11" ht="15" customHeight="1"/>
    <row r="18" spans="4:11" ht="15" customHeight="1"/>
    <row r="19" spans="4:11" ht="15" customHeight="1"/>
    <row r="20" spans="4:11" ht="15" customHeight="1"/>
    <row r="21" spans="4:11" ht="15" customHeight="1"/>
    <row r="22" spans="4:11" ht="15" customHeight="1"/>
    <row r="23" spans="4:11" ht="15" customHeight="1"/>
    <row r="24" spans="4:11" ht="15" customHeight="1"/>
    <row r="25" spans="4:11" ht="15" customHeight="1"/>
    <row r="26" spans="4:11" ht="15" customHeight="1">
      <c r="D26" s="64"/>
      <c r="E26" s="65"/>
      <c r="F26" s="65"/>
      <c r="G26" s="65"/>
      <c r="H26" s="65"/>
      <c r="I26" s="65"/>
      <c r="J26" s="65"/>
    </row>
    <row r="27" spans="4:11" ht="15" customHeight="1">
      <c r="D27" s="63"/>
      <c r="E27" s="63"/>
      <c r="F27" s="63"/>
      <c r="G27" s="63"/>
      <c r="H27" s="63"/>
      <c r="I27" s="63"/>
      <c r="J27" s="63"/>
      <c r="K27" s="63"/>
    </row>
    <row r="28" spans="4:11" ht="15" customHeight="1">
      <c r="D28" s="63"/>
      <c r="E28" s="63"/>
      <c r="F28" s="63"/>
      <c r="G28" s="63"/>
      <c r="H28" s="63"/>
      <c r="I28" s="63"/>
      <c r="J28" s="63"/>
      <c r="K28" s="63"/>
    </row>
    <row r="29" spans="4:11" ht="15" customHeight="1">
      <c r="D29" s="64"/>
      <c r="E29" s="63"/>
      <c r="F29" s="63"/>
      <c r="G29" s="63"/>
      <c r="H29" s="63"/>
      <c r="I29" s="63"/>
      <c r="J29" s="63"/>
      <c r="K29" s="63"/>
    </row>
    <row r="30" spans="4:11" ht="15" customHeight="1"/>
    <row r="31" spans="4:11" ht="15" customHeight="1"/>
    <row r="32" spans="4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159" ht="15" customHeight="1"/>
  </sheetData>
  <mergeCells count="5">
    <mergeCell ref="D27:K27"/>
    <mergeCell ref="D28:K28"/>
    <mergeCell ref="D29:K29"/>
    <mergeCell ref="D26:J26"/>
    <mergeCell ref="B1:M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59"/>
  <sheetViews>
    <sheetView showGridLines="0" tabSelected="1" workbookViewId="0"/>
  </sheetViews>
  <sheetFormatPr baseColWidth="10" defaultRowHeight="11.25"/>
  <cols>
    <col min="1" max="1" width="3.7109375" style="5" customWidth="1"/>
    <col min="2" max="2" width="63.42578125" style="9" customWidth="1"/>
    <col min="3" max="3" width="12.5703125" style="5" customWidth="1"/>
    <col min="4" max="5" width="11.42578125" style="5"/>
    <col min="6" max="6" width="17.140625" style="5" customWidth="1"/>
    <col min="7" max="7" width="20.140625" style="5" customWidth="1"/>
    <col min="8" max="8" width="19.85546875" style="5" customWidth="1"/>
    <col min="9" max="9" width="24.5703125" style="5" customWidth="1"/>
    <col min="10" max="10" width="13.7109375" style="5" customWidth="1"/>
    <col min="11" max="16384" width="11.42578125" style="5"/>
  </cols>
  <sheetData>
    <row r="1" spans="2:10" s="2" customFormat="1" ht="15" customHeight="1">
      <c r="B1" s="1" t="s">
        <v>101</v>
      </c>
    </row>
    <row r="2" spans="2:10" s="2" customFormat="1" ht="15" customHeight="1">
      <c r="B2" s="1"/>
    </row>
    <row r="3" spans="2:10" s="2" customFormat="1" ht="15" customHeight="1">
      <c r="B3" s="1"/>
      <c r="J3" s="3" t="s">
        <v>39</v>
      </c>
    </row>
    <row r="4" spans="2:10" s="2" customFormat="1" ht="15" customHeight="1">
      <c r="B4" s="1"/>
    </row>
    <row r="5" spans="2:10" s="2" customFormat="1" ht="15" customHeight="1">
      <c r="B5" s="24"/>
      <c r="C5" s="45" t="s">
        <v>32</v>
      </c>
      <c r="D5" s="60" t="s">
        <v>18</v>
      </c>
      <c r="E5" s="60"/>
      <c r="F5" s="60" t="s">
        <v>40</v>
      </c>
      <c r="G5" s="60"/>
      <c r="H5" s="60"/>
      <c r="I5" s="60" t="s">
        <v>38</v>
      </c>
      <c r="J5" s="61"/>
    </row>
    <row r="6" spans="2:10" s="2" customFormat="1" ht="15" customHeight="1">
      <c r="B6" s="24"/>
      <c r="C6" s="46"/>
      <c r="D6" s="25" t="s">
        <v>41</v>
      </c>
      <c r="E6" s="25" t="s">
        <v>42</v>
      </c>
      <c r="F6" s="25" t="s">
        <v>2</v>
      </c>
      <c r="G6" s="25" t="s">
        <v>3</v>
      </c>
      <c r="H6" s="25" t="s">
        <v>4</v>
      </c>
      <c r="I6" s="26" t="s">
        <v>37</v>
      </c>
      <c r="J6" s="26" t="s">
        <v>36</v>
      </c>
    </row>
    <row r="7" spans="2:10" s="7" customFormat="1" ht="15" customHeight="1">
      <c r="B7" s="47" t="s">
        <v>7</v>
      </c>
      <c r="C7" s="48"/>
      <c r="D7" s="49"/>
      <c r="E7" s="49"/>
      <c r="F7" s="49"/>
      <c r="G7" s="49"/>
      <c r="H7" s="49"/>
      <c r="I7" s="48"/>
      <c r="J7" s="48"/>
    </row>
    <row r="8" spans="2:10" s="2" customFormat="1" ht="15" customHeight="1">
      <c r="B8" s="24" t="s">
        <v>5</v>
      </c>
      <c r="C8" s="31">
        <f>20.7+28.1</f>
        <v>48.8</v>
      </c>
      <c r="D8" s="31">
        <f>20.4+30.5</f>
        <v>50.9</v>
      </c>
      <c r="E8" s="31">
        <f>20.9+26</f>
        <v>46.9</v>
      </c>
      <c r="F8" s="31">
        <f>19.3+30.6</f>
        <v>49.900000000000006</v>
      </c>
      <c r="G8" s="31">
        <f>21.3+27.2</f>
        <v>48.5</v>
      </c>
      <c r="H8" s="31">
        <f>21.1+27</f>
        <v>48.1</v>
      </c>
      <c r="I8" s="31">
        <f>23.23+27.98</f>
        <v>51.21</v>
      </c>
      <c r="J8" s="31">
        <f>15.91+28.24</f>
        <v>44.15</v>
      </c>
    </row>
    <row r="9" spans="2:10" s="2" customFormat="1" ht="15" customHeight="1">
      <c r="B9" s="24" t="s">
        <v>6</v>
      </c>
      <c r="C9" s="31">
        <f>21.5+28.7</f>
        <v>50.2</v>
      </c>
      <c r="D9" s="31">
        <f>22.9+25.3</f>
        <v>48.2</v>
      </c>
      <c r="E9" s="31">
        <f>20.3+31.7</f>
        <v>52</v>
      </c>
      <c r="F9" s="31">
        <f>21.3+28.5</f>
        <v>49.8</v>
      </c>
      <c r="G9" s="31">
        <f>22.2+28.2</f>
        <v>50.4</v>
      </c>
      <c r="H9" s="31">
        <f>20.9+29.4</f>
        <v>50.3</v>
      </c>
      <c r="I9" s="31">
        <f>18.6+28.98</f>
        <v>47.58</v>
      </c>
      <c r="J9" s="31">
        <f>27.05+28.18</f>
        <v>55.230000000000004</v>
      </c>
    </row>
    <row r="10" spans="2:10" s="2" customFormat="1" ht="15" customHeight="1">
      <c r="B10" s="24" t="s">
        <v>22</v>
      </c>
      <c r="C10" s="31">
        <v>1</v>
      </c>
      <c r="D10" s="31">
        <v>0.9</v>
      </c>
      <c r="E10" s="31">
        <v>1.1000000000000001</v>
      </c>
      <c r="F10" s="31">
        <f>0.4</f>
        <v>0.4</v>
      </c>
      <c r="G10" s="31">
        <v>1</v>
      </c>
      <c r="H10" s="31">
        <f>1.4</f>
        <v>1.4</v>
      </c>
      <c r="I10" s="31">
        <v>1.21</v>
      </c>
      <c r="J10" s="31">
        <v>0.62</v>
      </c>
    </row>
    <row r="11" spans="2:10" s="2" customFormat="1" ht="15" customHeight="1">
      <c r="B11" s="47" t="s">
        <v>14</v>
      </c>
      <c r="C11" s="35"/>
      <c r="D11" s="32"/>
      <c r="E11" s="32"/>
      <c r="F11" s="32"/>
      <c r="G11" s="32"/>
      <c r="H11" s="32"/>
      <c r="I11" s="35"/>
      <c r="J11" s="35"/>
    </row>
    <row r="12" spans="2:10" s="2" customFormat="1" ht="15" customHeight="1">
      <c r="B12" s="30" t="s">
        <v>80</v>
      </c>
      <c r="C12" s="31">
        <v>24.9</v>
      </c>
      <c r="D12" s="31">
        <v>26.43</v>
      </c>
      <c r="E12" s="31">
        <v>24</v>
      </c>
      <c r="F12" s="31">
        <v>26.3</v>
      </c>
      <c r="G12" s="31">
        <v>27</v>
      </c>
      <c r="H12" s="31">
        <v>21.5</v>
      </c>
      <c r="I12" s="31">
        <v>25.58</v>
      </c>
      <c r="J12" s="31">
        <v>23.73</v>
      </c>
    </row>
    <row r="13" spans="2:10" s="2" customFormat="1" ht="15" customHeight="1">
      <c r="B13" s="30" t="s">
        <v>81</v>
      </c>
      <c r="C13" s="31">
        <v>4.0999999999999996</v>
      </c>
      <c r="D13" s="31">
        <v>3.8</v>
      </c>
      <c r="E13" s="31">
        <v>4.4000000000000004</v>
      </c>
      <c r="F13" s="31">
        <v>1.9</v>
      </c>
      <c r="G13" s="31">
        <v>4.9000000000000004</v>
      </c>
      <c r="H13" s="31">
        <v>4.9000000000000004</v>
      </c>
      <c r="I13" s="31">
        <v>5.03</v>
      </c>
      <c r="J13" s="31">
        <v>2.36</v>
      </c>
    </row>
    <row r="14" spans="2:10" s="2" customFormat="1" ht="15" customHeight="1">
      <c r="B14" s="30" t="s">
        <v>82</v>
      </c>
      <c r="C14" s="31">
        <v>8</v>
      </c>
      <c r="D14" s="31">
        <v>6.7</v>
      </c>
      <c r="E14" s="31">
        <v>9.1</v>
      </c>
      <c r="F14" s="31">
        <v>8.1</v>
      </c>
      <c r="G14" s="31">
        <v>8.1</v>
      </c>
      <c r="H14" s="31">
        <v>7.8</v>
      </c>
      <c r="I14" s="31">
        <v>9.1199999999999992</v>
      </c>
      <c r="J14" s="31">
        <v>5.86</v>
      </c>
    </row>
    <row r="15" spans="2:10" s="2" customFormat="1" ht="15" customHeight="1">
      <c r="B15" s="34" t="s">
        <v>83</v>
      </c>
      <c r="C15" s="31">
        <v>54</v>
      </c>
      <c r="D15" s="31">
        <v>54</v>
      </c>
      <c r="E15" s="31">
        <v>54.1</v>
      </c>
      <c r="F15" s="31">
        <v>54.8</v>
      </c>
      <c r="G15" s="31">
        <v>53.3</v>
      </c>
      <c r="H15" s="31">
        <v>54.3</v>
      </c>
      <c r="I15" s="31">
        <v>50.39</v>
      </c>
      <c r="J15" s="31">
        <v>60.98</v>
      </c>
    </row>
    <row r="16" spans="2:10" s="2" customFormat="1" ht="15" customHeight="1">
      <c r="B16" s="24" t="s">
        <v>84</v>
      </c>
      <c r="C16" s="31">
        <v>5.8</v>
      </c>
      <c r="D16" s="31">
        <v>6.9</v>
      </c>
      <c r="E16" s="31">
        <v>4.9000000000000004</v>
      </c>
      <c r="F16" s="31">
        <v>5.4</v>
      </c>
      <c r="G16" s="31">
        <v>4.9000000000000004</v>
      </c>
      <c r="H16" s="31">
        <v>7.1</v>
      </c>
      <c r="I16" s="31">
        <v>6.07</v>
      </c>
      <c r="J16" s="31">
        <v>5.33</v>
      </c>
    </row>
    <row r="17" spans="2:10" s="2" customFormat="1" ht="15" customHeight="1">
      <c r="B17" s="24" t="s">
        <v>22</v>
      </c>
      <c r="C17" s="31">
        <v>3.1</v>
      </c>
      <c r="D17" s="31">
        <v>2.7</v>
      </c>
      <c r="E17" s="31">
        <v>3.4</v>
      </c>
      <c r="F17" s="31">
        <v>3.4</v>
      </c>
      <c r="G17" s="31">
        <v>1.8</v>
      </c>
      <c r="H17" s="31">
        <v>4.3</v>
      </c>
      <c r="I17" s="31">
        <v>3.81</v>
      </c>
      <c r="J17" s="31">
        <v>1.75</v>
      </c>
    </row>
    <row r="18" spans="2:10" s="2" customFormat="1" ht="15" customHeight="1">
      <c r="B18" s="68" t="s">
        <v>13</v>
      </c>
      <c r="C18" s="68"/>
      <c r="D18" s="59"/>
      <c r="E18" s="59"/>
      <c r="F18" s="59"/>
      <c r="G18" s="59"/>
      <c r="H18" s="59"/>
      <c r="I18" s="59"/>
      <c r="J18" s="46"/>
    </row>
    <row r="19" spans="2:10" s="2" customFormat="1" ht="15" customHeight="1">
      <c r="B19" s="24" t="s">
        <v>5</v>
      </c>
      <c r="C19" s="31">
        <f>49.6+31.5</f>
        <v>81.099999999999994</v>
      </c>
      <c r="D19" s="31">
        <f>45.4+35.5</f>
        <v>80.900000000000006</v>
      </c>
      <c r="E19" s="31">
        <f>53.2+28</f>
        <v>81.2</v>
      </c>
      <c r="F19" s="31">
        <f>48.8+31.5</f>
        <v>80.3</v>
      </c>
      <c r="G19" s="31">
        <f>52.2+31.9</f>
        <v>84.1</v>
      </c>
      <c r="H19" s="31">
        <f>47.3+31.1</f>
        <v>78.400000000000006</v>
      </c>
      <c r="I19" s="31">
        <f>45.37+32.68</f>
        <v>78.05</v>
      </c>
      <c r="J19" s="31">
        <f>57.59+29.28</f>
        <v>86.87</v>
      </c>
    </row>
    <row r="20" spans="2:10" s="2" customFormat="1" ht="15" customHeight="1">
      <c r="B20" s="24" t="s">
        <v>6</v>
      </c>
      <c r="C20" s="31">
        <f>9.8+6.2</f>
        <v>16</v>
      </c>
      <c r="D20" s="31">
        <f>10.9+5</f>
        <v>15.9</v>
      </c>
      <c r="E20" s="31">
        <f>8.9+7.3</f>
        <v>16.2</v>
      </c>
      <c r="F20" s="31">
        <f>11.5+6.1</f>
        <v>17.600000000000001</v>
      </c>
      <c r="G20" s="31">
        <f>8.3+5.8</f>
        <v>14.100000000000001</v>
      </c>
      <c r="H20" s="31">
        <f>10.2+6.8</f>
        <v>17</v>
      </c>
      <c r="I20" s="31">
        <f>10.51+8.14</f>
        <v>18.649999999999999</v>
      </c>
      <c r="J20" s="31">
        <f>8.5+2.63</f>
        <v>11.129999999999999</v>
      </c>
    </row>
    <row r="21" spans="2:10" s="2" customFormat="1" ht="15" customHeight="1">
      <c r="B21" s="24" t="s">
        <v>22</v>
      </c>
      <c r="C21" s="31">
        <v>2.8</v>
      </c>
      <c r="D21" s="31">
        <v>3.1</v>
      </c>
      <c r="E21" s="31">
        <v>2.6</v>
      </c>
      <c r="F21" s="31">
        <v>2.1</v>
      </c>
      <c r="G21" s="31">
        <v>1.8</v>
      </c>
      <c r="H21" s="31">
        <v>4.5999999999999996</v>
      </c>
      <c r="I21" s="31">
        <v>3.3</v>
      </c>
      <c r="J21" s="31">
        <v>1.99</v>
      </c>
    </row>
    <row r="22" spans="2:10" s="7" customFormat="1" ht="15" customHeight="1">
      <c r="B22" s="47" t="s">
        <v>8</v>
      </c>
      <c r="C22" s="39"/>
      <c r="D22" s="32"/>
      <c r="E22" s="32"/>
      <c r="F22" s="32"/>
      <c r="G22" s="32"/>
      <c r="H22" s="32"/>
      <c r="I22" s="39"/>
      <c r="J22" s="39"/>
    </row>
    <row r="23" spans="2:10" s="2" customFormat="1" ht="15" customHeight="1">
      <c r="B23" s="24" t="s">
        <v>5</v>
      </c>
      <c r="C23" s="31">
        <f>85.5+8.6</f>
        <v>94.1</v>
      </c>
      <c r="D23" s="31">
        <f>87.6+8.1</f>
        <v>95.699999999999989</v>
      </c>
      <c r="E23" s="31">
        <f>83.7+9</f>
        <v>92.7</v>
      </c>
      <c r="F23" s="31">
        <f>87.9+7.5</f>
        <v>95.4</v>
      </c>
      <c r="G23" s="31">
        <f>86.3+7.8</f>
        <v>94.1</v>
      </c>
      <c r="H23" s="31">
        <f>82.7+10.3</f>
        <v>93</v>
      </c>
      <c r="I23" s="31">
        <f>82.5+9.55</f>
        <v>92.05</v>
      </c>
      <c r="J23" s="31">
        <f>91.18+6.7</f>
        <v>97.88000000000001</v>
      </c>
    </row>
    <row r="24" spans="2:10" s="2" customFormat="1" ht="15" customHeight="1">
      <c r="B24" s="24" t="s">
        <v>6</v>
      </c>
      <c r="C24" s="31">
        <f>3+2.1</f>
        <v>5.0999999999999996</v>
      </c>
      <c r="D24" s="31">
        <f>2.1+1.3</f>
        <v>3.4000000000000004</v>
      </c>
      <c r="E24" s="31">
        <f>3.8+2.8</f>
        <v>6.6</v>
      </c>
      <c r="F24" s="31">
        <f>2.7+1.4</f>
        <v>4.0999999999999996</v>
      </c>
      <c r="G24" s="31">
        <f>2.7+2.8</f>
        <v>5.5</v>
      </c>
      <c r="H24" s="31">
        <f>3.6+1.9</f>
        <v>5.5</v>
      </c>
      <c r="I24" s="31">
        <f>3.97+2.73</f>
        <v>6.7</v>
      </c>
      <c r="J24" s="31">
        <f>1.11+0.9</f>
        <v>2.0100000000000002</v>
      </c>
    </row>
    <row r="25" spans="2:10" s="2" customFormat="1" ht="15" customHeight="1">
      <c r="B25" s="24" t="s">
        <v>22</v>
      </c>
      <c r="C25" s="31">
        <v>0.9</v>
      </c>
      <c r="D25" s="31">
        <v>0.9</v>
      </c>
      <c r="E25" s="31">
        <f>0.9</f>
        <v>0.9</v>
      </c>
      <c r="F25" s="31">
        <v>0.5</v>
      </c>
      <c r="G25" s="31">
        <f>0.5</f>
        <v>0.5</v>
      </c>
      <c r="H25" s="31">
        <f>1.6</f>
        <v>1.6</v>
      </c>
      <c r="I25" s="31">
        <v>1.25</v>
      </c>
      <c r="J25" s="31">
        <v>0.12</v>
      </c>
    </row>
    <row r="26" spans="2:10" s="2" customFormat="1" ht="15" customHeight="1">
      <c r="B26" s="24"/>
      <c r="C26" s="35"/>
      <c r="D26" s="31"/>
      <c r="E26" s="31"/>
      <c r="F26" s="31"/>
      <c r="G26" s="31"/>
      <c r="H26" s="31"/>
      <c r="I26" s="35"/>
      <c r="J26" s="35"/>
    </row>
    <row r="27" spans="2:10" s="7" customFormat="1" ht="15" customHeight="1">
      <c r="B27" s="47" t="s">
        <v>9</v>
      </c>
      <c r="C27" s="39"/>
      <c r="D27" s="32"/>
      <c r="E27" s="32"/>
      <c r="F27" s="32"/>
      <c r="G27" s="32"/>
      <c r="H27" s="32"/>
      <c r="I27" s="39"/>
      <c r="J27" s="39"/>
    </row>
    <row r="28" spans="2:10" s="2" customFormat="1" ht="15" customHeight="1">
      <c r="B28" s="24" t="s">
        <v>5</v>
      </c>
      <c r="C28" s="31">
        <f>4.5+9</f>
        <v>13.5</v>
      </c>
      <c r="D28" s="31">
        <f>5.4+10.8</f>
        <v>16.200000000000003</v>
      </c>
      <c r="E28" s="31">
        <f>3.8+7.5</f>
        <v>11.3</v>
      </c>
      <c r="F28" s="31">
        <f>2.7+9.5</f>
        <v>12.2</v>
      </c>
      <c r="G28" s="31">
        <f>4.4+8.5</f>
        <v>12.9</v>
      </c>
      <c r="H28" s="31">
        <f>6.1+9.2</f>
        <v>15.299999999999999</v>
      </c>
      <c r="I28" s="31">
        <f>5.3+9.31</f>
        <v>14.61</v>
      </c>
      <c r="J28" s="31">
        <f>3.1+8.5</f>
        <v>11.6</v>
      </c>
    </row>
    <row r="29" spans="2:10" s="2" customFormat="1" ht="15" customHeight="1">
      <c r="B29" s="24" t="s">
        <v>6</v>
      </c>
      <c r="C29" s="31">
        <f>16.6+68.3</f>
        <v>84.9</v>
      </c>
      <c r="D29" s="31">
        <f>19+63.1</f>
        <v>82.1</v>
      </c>
      <c r="E29" s="31">
        <f>14.5+72.8</f>
        <v>87.3</v>
      </c>
      <c r="F29" s="31">
        <f>16.3+70.6</f>
        <v>86.899999999999991</v>
      </c>
      <c r="G29" s="31">
        <f>16.8+69</f>
        <v>85.8</v>
      </c>
      <c r="H29" s="31">
        <f>16.6+65.7</f>
        <v>82.300000000000011</v>
      </c>
      <c r="I29" s="31">
        <f>17+66.78</f>
        <v>83.78</v>
      </c>
      <c r="J29" s="31">
        <f>15.81+71.16</f>
        <v>86.97</v>
      </c>
    </row>
    <row r="30" spans="2:10" s="2" customFormat="1" ht="15" customHeight="1">
      <c r="B30" s="24" t="s">
        <v>22</v>
      </c>
      <c r="C30" s="31">
        <v>1.5</v>
      </c>
      <c r="D30" s="31">
        <v>1.8</v>
      </c>
      <c r="E30" s="31">
        <v>1.4</v>
      </c>
      <c r="F30" s="31">
        <v>0.9</v>
      </c>
      <c r="G30" s="31">
        <v>1.3</v>
      </c>
      <c r="H30" s="31">
        <v>2.2999999999999998</v>
      </c>
      <c r="I30" s="31">
        <v>1.61</v>
      </c>
      <c r="J30" s="31">
        <v>1.42</v>
      </c>
    </row>
    <row r="31" spans="2:10" s="2" customFormat="1" ht="15" customHeight="1">
      <c r="B31" s="47" t="s">
        <v>11</v>
      </c>
      <c r="C31" s="35"/>
      <c r="D31" s="32"/>
      <c r="E31" s="32"/>
      <c r="F31" s="32"/>
      <c r="G31" s="32"/>
      <c r="H31" s="32"/>
      <c r="I31" s="35"/>
      <c r="J31" s="35"/>
    </row>
    <row r="32" spans="2:10" s="2" customFormat="1" ht="15" customHeight="1">
      <c r="B32" s="30" t="s">
        <v>85</v>
      </c>
      <c r="C32" s="31">
        <v>6.9</v>
      </c>
      <c r="D32" s="31">
        <v>6.9</v>
      </c>
      <c r="E32" s="31">
        <v>6.9</v>
      </c>
      <c r="F32" s="31">
        <v>4.3</v>
      </c>
      <c r="G32" s="31">
        <v>6.4</v>
      </c>
      <c r="H32" s="31">
        <v>9.5</v>
      </c>
      <c r="I32" s="31">
        <v>8.4700000000000006</v>
      </c>
      <c r="J32" s="31">
        <v>3.94</v>
      </c>
    </row>
    <row r="33" spans="2:14" s="2" customFormat="1" ht="15" customHeight="1">
      <c r="B33" s="30" t="s">
        <v>86</v>
      </c>
      <c r="C33" s="31">
        <v>25.1</v>
      </c>
      <c r="D33" s="31">
        <v>17</v>
      </c>
      <c r="E33" s="31">
        <v>32.200000000000003</v>
      </c>
      <c r="F33" s="31">
        <v>22.1</v>
      </c>
      <c r="G33" s="31">
        <v>21.9</v>
      </c>
      <c r="H33" s="31">
        <v>31</v>
      </c>
      <c r="I33" s="31">
        <v>28.37</v>
      </c>
      <c r="J33" s="31">
        <v>18.87</v>
      </c>
    </row>
    <row r="34" spans="2:14" s="2" customFormat="1" ht="15" customHeight="1">
      <c r="B34" s="30" t="s">
        <v>87</v>
      </c>
      <c r="C34" s="31">
        <v>48.2</v>
      </c>
      <c r="D34" s="31">
        <v>54.6</v>
      </c>
      <c r="E34" s="31">
        <v>42.5</v>
      </c>
      <c r="F34" s="31">
        <v>47.9</v>
      </c>
      <c r="G34" s="31">
        <v>53</v>
      </c>
      <c r="H34" s="31">
        <v>42.9</v>
      </c>
      <c r="I34" s="31">
        <v>44.95</v>
      </c>
      <c r="J34" s="31">
        <v>54.22</v>
      </c>
    </row>
    <row r="35" spans="2:14" s="2" customFormat="1" ht="15" customHeight="1">
      <c r="B35" s="30" t="s">
        <v>88</v>
      </c>
      <c r="C35" s="31">
        <v>4.2</v>
      </c>
      <c r="D35" s="31">
        <v>5.0999999999999996</v>
      </c>
      <c r="E35" s="31">
        <v>3.5</v>
      </c>
      <c r="F35" s="31">
        <v>7.2</v>
      </c>
      <c r="G35" s="31">
        <v>3.5</v>
      </c>
      <c r="H35" s="31">
        <v>2.6</v>
      </c>
      <c r="I35" s="31">
        <v>3.38</v>
      </c>
      <c r="J35" s="31">
        <v>5.83</v>
      </c>
    </row>
    <row r="36" spans="2:14" s="2" customFormat="1" ht="15" customHeight="1">
      <c r="B36" s="30" t="s">
        <v>84</v>
      </c>
      <c r="C36" s="31">
        <v>13.3</v>
      </c>
      <c r="D36" s="31">
        <v>13.3</v>
      </c>
      <c r="E36" s="31">
        <v>13.3</v>
      </c>
      <c r="F36" s="31">
        <v>15</v>
      </c>
      <c r="G36" s="31">
        <v>14.1</v>
      </c>
      <c r="H36" s="31">
        <v>10.7</v>
      </c>
      <c r="I36" s="31">
        <v>12.16</v>
      </c>
      <c r="J36" s="31">
        <v>15.47</v>
      </c>
    </row>
    <row r="37" spans="2:14" s="2" customFormat="1" ht="15" customHeight="1">
      <c r="B37" s="30" t="s">
        <v>22</v>
      </c>
      <c r="C37" s="31">
        <v>2.2999999999999998</v>
      </c>
      <c r="D37" s="31">
        <v>3.2</v>
      </c>
      <c r="E37" s="31">
        <v>1.6</v>
      </c>
      <c r="F37" s="31">
        <v>3</v>
      </c>
      <c r="G37" s="31">
        <v>1.1000000000000001</v>
      </c>
      <c r="H37" s="31">
        <v>3.2</v>
      </c>
      <c r="I37" s="31">
        <v>2.68</v>
      </c>
      <c r="J37" s="31">
        <v>1.67</v>
      </c>
    </row>
    <row r="38" spans="2:14" s="7" customFormat="1" ht="15" customHeight="1">
      <c r="B38" s="47" t="s">
        <v>15</v>
      </c>
      <c r="C38" s="39"/>
      <c r="D38" s="32"/>
      <c r="E38" s="32"/>
      <c r="F38" s="32"/>
      <c r="G38" s="32"/>
      <c r="H38" s="32"/>
      <c r="I38" s="39"/>
      <c r="J38" s="39"/>
    </row>
    <row r="39" spans="2:14" s="2" customFormat="1" ht="15" customHeight="1">
      <c r="B39" s="24" t="s">
        <v>5</v>
      </c>
      <c r="C39" s="31">
        <v>44.5</v>
      </c>
      <c r="D39" s="31">
        <f>20.8+23.7</f>
        <v>44.5</v>
      </c>
      <c r="E39" s="31">
        <f>19.9+21.3</f>
        <v>41.2</v>
      </c>
      <c r="F39" s="31">
        <f>17.4+23.8</f>
        <v>41.2</v>
      </c>
      <c r="G39" s="31">
        <f>19+24.4</f>
        <v>43.4</v>
      </c>
      <c r="H39" s="31">
        <f>25.5+22.9</f>
        <v>48.4</v>
      </c>
      <c r="I39" s="31">
        <f>22.58+23.62</f>
        <v>46.2</v>
      </c>
      <c r="J39" s="31">
        <f>17.44+23.95</f>
        <v>41.39</v>
      </c>
    </row>
    <row r="40" spans="2:14" s="2" customFormat="1" ht="15" customHeight="1">
      <c r="B40" s="24" t="s">
        <v>6</v>
      </c>
      <c r="C40" s="31">
        <v>53.3</v>
      </c>
      <c r="D40" s="31">
        <f>19.4+33.9</f>
        <v>53.3</v>
      </c>
      <c r="E40" s="31">
        <f>18.8+37.7</f>
        <v>56.5</v>
      </c>
      <c r="F40" s="31">
        <f>21.9+36.4</f>
        <v>58.3</v>
      </c>
      <c r="G40" s="31">
        <f>20.2+34.5</f>
        <v>54.7</v>
      </c>
      <c r="H40" s="31">
        <f>16.6+31.2</f>
        <v>47.8</v>
      </c>
      <c r="I40" s="31">
        <f>16.53+34.69</f>
        <v>51.22</v>
      </c>
      <c r="J40" s="31">
        <f>24.91+32.35</f>
        <v>57.260000000000005</v>
      </c>
    </row>
    <row r="41" spans="2:14" s="2" customFormat="1" ht="15" customHeight="1">
      <c r="B41" s="24" t="s">
        <v>22</v>
      </c>
      <c r="C41" s="31">
        <v>2.1</v>
      </c>
      <c r="D41" s="31">
        <v>2.1</v>
      </c>
      <c r="E41" s="31">
        <v>2.2999999999999998</v>
      </c>
      <c r="F41" s="31">
        <v>0.5</v>
      </c>
      <c r="G41" s="31">
        <v>1.9</v>
      </c>
      <c r="H41" s="31">
        <v>3.7</v>
      </c>
      <c r="I41" s="31">
        <v>2.57</v>
      </c>
      <c r="J41" s="31">
        <v>1.34</v>
      </c>
    </row>
    <row r="42" spans="2:14" s="7" customFormat="1" ht="15" customHeight="1">
      <c r="B42" s="68" t="s">
        <v>10</v>
      </c>
      <c r="C42" s="68"/>
      <c r="D42" s="59"/>
      <c r="E42" s="59"/>
      <c r="F42" s="59"/>
      <c r="G42" s="59"/>
      <c r="H42" s="59"/>
      <c r="I42" s="59"/>
      <c r="J42" s="48"/>
    </row>
    <row r="43" spans="2:14" s="2" customFormat="1" ht="15" customHeight="1">
      <c r="B43" s="30" t="s">
        <v>89</v>
      </c>
      <c r="C43" s="31">
        <v>4.29</v>
      </c>
      <c r="D43" s="31">
        <v>3.1</v>
      </c>
      <c r="E43" s="31">
        <v>5.3</v>
      </c>
      <c r="F43" s="31">
        <v>2.9</v>
      </c>
      <c r="G43" s="31">
        <v>4.5999999999999996</v>
      </c>
      <c r="H43" s="31">
        <v>5</v>
      </c>
      <c r="I43" s="31">
        <v>5.49</v>
      </c>
      <c r="J43" s="31">
        <v>2.02</v>
      </c>
    </row>
    <row r="44" spans="2:14" s="2" customFormat="1" ht="15" customHeight="1">
      <c r="B44" s="30" t="s">
        <v>90</v>
      </c>
      <c r="C44" s="31">
        <v>63</v>
      </c>
      <c r="D44" s="31">
        <v>61.6</v>
      </c>
      <c r="E44" s="31">
        <v>64.2</v>
      </c>
      <c r="F44" s="31">
        <v>67.099999999999994</v>
      </c>
      <c r="G44" s="31">
        <v>62.9</v>
      </c>
      <c r="H44" s="31">
        <v>59.9</v>
      </c>
      <c r="I44" s="31">
        <v>60.75</v>
      </c>
      <c r="J44" s="31">
        <v>67.260000000000005</v>
      </c>
    </row>
    <row r="45" spans="2:14" s="2" customFormat="1" ht="15" customHeight="1">
      <c r="B45" s="30" t="s">
        <v>91</v>
      </c>
      <c r="C45" s="31">
        <v>12.03</v>
      </c>
      <c r="D45" s="31">
        <v>11.5</v>
      </c>
      <c r="E45" s="31">
        <v>12.5</v>
      </c>
      <c r="F45" s="31">
        <v>11.2</v>
      </c>
      <c r="G45" s="31">
        <v>12.9</v>
      </c>
      <c r="H45" s="31">
        <v>11.8</v>
      </c>
      <c r="I45" s="31">
        <v>12.23</v>
      </c>
      <c r="J45" s="31">
        <v>11.64</v>
      </c>
    </row>
    <row r="46" spans="2:14" s="2" customFormat="1" ht="15" customHeight="1">
      <c r="B46" s="30" t="s">
        <v>84</v>
      </c>
      <c r="C46" s="31">
        <v>15.88</v>
      </c>
      <c r="D46" s="31">
        <v>18.3</v>
      </c>
      <c r="E46" s="31">
        <v>13.7</v>
      </c>
      <c r="F46" s="31">
        <v>16.3</v>
      </c>
      <c r="G46" s="31">
        <v>15.7</v>
      </c>
      <c r="H46" s="31">
        <v>15.8</v>
      </c>
      <c r="I46" s="31">
        <v>16.13</v>
      </c>
      <c r="J46" s="31">
        <v>15.4</v>
      </c>
    </row>
    <row r="47" spans="2:14" s="2" customFormat="1" ht="15" customHeight="1">
      <c r="B47" s="30" t="s">
        <v>22</v>
      </c>
      <c r="C47" s="31">
        <v>4.8</v>
      </c>
      <c r="D47" s="31">
        <v>5.4</v>
      </c>
      <c r="E47" s="31">
        <v>4.3</v>
      </c>
      <c r="F47" s="31">
        <v>2.5</v>
      </c>
      <c r="G47" s="31">
        <v>4</v>
      </c>
      <c r="H47" s="31">
        <v>7.6</v>
      </c>
      <c r="I47" s="31">
        <v>5.4</v>
      </c>
      <c r="J47" s="31">
        <v>3.68</v>
      </c>
      <c r="K47" s="12"/>
      <c r="L47" s="12"/>
      <c r="M47" s="12"/>
      <c r="N47" s="12"/>
    </row>
    <row r="48" spans="2:14" s="2" customFormat="1" ht="15" customHeight="1">
      <c r="B48" s="8"/>
      <c r="C48" s="10"/>
      <c r="D48" s="10"/>
      <c r="E48" s="10"/>
      <c r="F48" s="10"/>
      <c r="G48" s="10"/>
      <c r="H48" s="10"/>
      <c r="I48" s="10"/>
      <c r="J48" s="10"/>
      <c r="K48" s="12"/>
      <c r="L48" s="12"/>
      <c r="M48" s="12"/>
      <c r="N48" s="12"/>
    </row>
    <row r="49" spans="2:2" ht="15" customHeight="1">
      <c r="B49" s="13" t="s">
        <v>102</v>
      </c>
    </row>
    <row r="50" spans="2:2" ht="15" customHeight="1">
      <c r="B50" s="13"/>
    </row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57" spans="2:2" ht="15" customHeight="1"/>
    <row r="159" ht="15" customHeight="1"/>
  </sheetData>
  <mergeCells count="5">
    <mergeCell ref="D5:E5"/>
    <mergeCell ref="F5:H5"/>
    <mergeCell ref="B18:I18"/>
    <mergeCell ref="B42:I42"/>
    <mergeCell ref="I5:J5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59"/>
  <sheetViews>
    <sheetView showGridLines="0" workbookViewId="0"/>
  </sheetViews>
  <sheetFormatPr baseColWidth="10" defaultRowHeight="11.25"/>
  <cols>
    <col min="1" max="1" width="3.7109375" style="5" customWidth="1"/>
    <col min="2" max="2" width="33.5703125" style="5" customWidth="1"/>
    <col min="3" max="4" width="11.42578125" style="5"/>
    <col min="5" max="5" width="12.42578125" style="5" customWidth="1"/>
    <col min="6" max="7" width="21.7109375" style="5" customWidth="1"/>
    <col min="8" max="8" width="19.85546875" style="5" customWidth="1"/>
    <col min="9" max="9" width="22.42578125" style="5" customWidth="1"/>
    <col min="10" max="16384" width="11.42578125" style="5"/>
  </cols>
  <sheetData>
    <row r="1" spans="2:10" s="2" customFormat="1" ht="15" customHeight="1">
      <c r="B1" s="1" t="s">
        <v>77</v>
      </c>
    </row>
    <row r="2" spans="2:10" s="2" customFormat="1" ht="15" customHeight="1">
      <c r="B2" s="1"/>
    </row>
    <row r="3" spans="2:10" s="2" customFormat="1" ht="15" customHeight="1">
      <c r="B3" s="1"/>
      <c r="J3" s="3" t="s">
        <v>39</v>
      </c>
    </row>
    <row r="4" spans="2:10" s="2" customFormat="1" ht="15" customHeight="1">
      <c r="B4" s="1"/>
    </row>
    <row r="5" spans="2:10" s="2" customFormat="1" ht="15" customHeight="1">
      <c r="B5" s="71"/>
      <c r="C5" s="45" t="s">
        <v>32</v>
      </c>
      <c r="D5" s="60" t="s">
        <v>18</v>
      </c>
      <c r="E5" s="60"/>
      <c r="F5" s="60" t="s">
        <v>16</v>
      </c>
      <c r="G5" s="60"/>
      <c r="H5" s="60"/>
      <c r="I5" s="60" t="s">
        <v>38</v>
      </c>
      <c r="J5" s="62"/>
    </row>
    <row r="6" spans="2:10" s="2" customFormat="1" ht="15" customHeight="1">
      <c r="B6" s="72"/>
      <c r="C6" s="50"/>
      <c r="D6" s="25" t="s">
        <v>0</v>
      </c>
      <c r="E6" s="25" t="s">
        <v>1</v>
      </c>
      <c r="F6" s="25" t="s">
        <v>2</v>
      </c>
      <c r="G6" s="25" t="s">
        <v>3</v>
      </c>
      <c r="H6" s="25" t="s">
        <v>4</v>
      </c>
      <c r="I6" s="26" t="s">
        <v>37</v>
      </c>
      <c r="J6" s="26" t="s">
        <v>36</v>
      </c>
    </row>
    <row r="7" spans="2:10" s="7" customFormat="1" ht="15" customHeight="1">
      <c r="B7" s="69" t="s">
        <v>27</v>
      </c>
      <c r="C7" s="69"/>
      <c r="D7" s="70"/>
      <c r="E7" s="70"/>
      <c r="F7" s="70"/>
      <c r="G7" s="70"/>
      <c r="H7" s="70"/>
      <c r="I7" s="51"/>
      <c r="J7" s="51"/>
    </row>
    <row r="8" spans="2:10" s="7" customFormat="1" ht="15" customHeight="1">
      <c r="B8" s="52" t="s">
        <v>23</v>
      </c>
      <c r="C8" s="53"/>
      <c r="D8" s="54"/>
      <c r="E8" s="54"/>
      <c r="F8" s="54"/>
      <c r="G8" s="54"/>
      <c r="H8" s="54"/>
      <c r="I8" s="53"/>
      <c r="J8" s="53"/>
    </row>
    <row r="9" spans="2:10" s="2" customFormat="1" ht="15" customHeight="1">
      <c r="B9" s="55" t="s">
        <v>28</v>
      </c>
      <c r="C9" s="31">
        <v>8.1999999999999993</v>
      </c>
      <c r="D9" s="56">
        <v>9</v>
      </c>
      <c r="E9" s="56">
        <v>7</v>
      </c>
      <c r="F9" s="56">
        <v>8</v>
      </c>
      <c r="G9" s="56">
        <v>8.19</v>
      </c>
      <c r="H9" s="56">
        <v>9</v>
      </c>
      <c r="I9" s="31">
        <v>8.86</v>
      </c>
      <c r="J9" s="31">
        <v>7.01</v>
      </c>
    </row>
    <row r="10" spans="2:10" s="2" customFormat="1" ht="15" customHeight="1">
      <c r="B10" s="55" t="s">
        <v>29</v>
      </c>
      <c r="C10" s="31">
        <v>38</v>
      </c>
      <c r="D10" s="56">
        <v>37</v>
      </c>
      <c r="E10" s="56">
        <v>39</v>
      </c>
      <c r="F10" s="56">
        <v>42</v>
      </c>
      <c r="G10" s="56">
        <v>40</v>
      </c>
      <c r="H10" s="56">
        <v>33</v>
      </c>
      <c r="I10" s="31">
        <v>34.51</v>
      </c>
      <c r="J10" s="31">
        <v>44.74</v>
      </c>
    </row>
    <row r="11" spans="2:10" s="2" customFormat="1" ht="15" customHeight="1">
      <c r="B11" s="55" t="s">
        <v>30</v>
      </c>
      <c r="C11" s="31">
        <v>32.799999999999997</v>
      </c>
      <c r="D11" s="56">
        <v>31</v>
      </c>
      <c r="E11" s="56">
        <v>34</v>
      </c>
      <c r="F11" s="56">
        <v>33</v>
      </c>
      <c r="G11" s="56">
        <v>34</v>
      </c>
      <c r="H11" s="56">
        <v>32</v>
      </c>
      <c r="I11" s="31">
        <v>33.65</v>
      </c>
      <c r="J11" s="31">
        <v>31.16</v>
      </c>
    </row>
    <row r="12" spans="2:10" s="2" customFormat="1" ht="15" customHeight="1">
      <c r="B12" s="55" t="s">
        <v>31</v>
      </c>
      <c r="C12" s="31">
        <v>13.8</v>
      </c>
      <c r="D12" s="56">
        <v>17</v>
      </c>
      <c r="E12" s="56">
        <v>11.09</v>
      </c>
      <c r="F12" s="56">
        <v>15</v>
      </c>
      <c r="G12" s="56">
        <v>14</v>
      </c>
      <c r="H12" s="56">
        <v>12</v>
      </c>
      <c r="I12" s="31">
        <v>13.13</v>
      </c>
      <c r="J12" s="31">
        <v>15.1</v>
      </c>
    </row>
    <row r="13" spans="2:10" s="2" customFormat="1" ht="15" customHeight="1">
      <c r="B13" s="55" t="s">
        <v>21</v>
      </c>
      <c r="C13" s="31">
        <v>7.1</v>
      </c>
      <c r="D13" s="56">
        <v>6</v>
      </c>
      <c r="E13" s="56">
        <v>8</v>
      </c>
      <c r="F13" s="56">
        <v>2</v>
      </c>
      <c r="G13" s="56">
        <v>4</v>
      </c>
      <c r="H13" s="56">
        <v>14</v>
      </c>
      <c r="I13" s="31">
        <v>9.86</v>
      </c>
      <c r="J13" s="31">
        <v>1.99</v>
      </c>
    </row>
    <row r="14" spans="2:10" s="2" customFormat="1" ht="15" customHeight="1">
      <c r="B14" s="57" t="s">
        <v>26</v>
      </c>
      <c r="C14" s="35"/>
      <c r="D14" s="32"/>
      <c r="E14" s="32"/>
      <c r="F14" s="32"/>
      <c r="G14" s="32"/>
      <c r="H14" s="32"/>
      <c r="I14" s="35"/>
      <c r="J14" s="35"/>
    </row>
    <row r="15" spans="2:10" s="2" customFormat="1" ht="15" customHeight="1">
      <c r="B15" s="24" t="s">
        <v>5</v>
      </c>
      <c r="C15" s="31">
        <f>10+13.3</f>
        <v>23.3</v>
      </c>
      <c r="D15" s="31">
        <v>24</v>
      </c>
      <c r="E15" s="31">
        <f>9.9+13.2</f>
        <v>23.1</v>
      </c>
      <c r="F15" s="31">
        <f>9.6+14.7</f>
        <v>24.299999999999997</v>
      </c>
      <c r="G15" s="31">
        <f>10.1+13.3</f>
        <v>23.4</v>
      </c>
      <c r="H15" s="31">
        <f>10.1+12.1</f>
        <v>22.2</v>
      </c>
      <c r="I15" s="31">
        <f>11.99+13.93</f>
        <v>25.92</v>
      </c>
      <c r="J15" s="31">
        <f>6.2+12.06</f>
        <v>18.260000000000002</v>
      </c>
    </row>
    <row r="16" spans="2:10" s="2" customFormat="1" ht="15" customHeight="1">
      <c r="B16" s="24" t="s">
        <v>6</v>
      </c>
      <c r="C16" s="31">
        <f>25.8+49.5</f>
        <v>75.3</v>
      </c>
      <c r="D16" s="31">
        <f>26.6+48.6</f>
        <v>75.2</v>
      </c>
      <c r="E16" s="31">
        <f>25.1+50.3</f>
        <v>75.400000000000006</v>
      </c>
      <c r="F16" s="31">
        <f>28+47.5</f>
        <v>75.5</v>
      </c>
      <c r="G16" s="31">
        <f>24.8+50.5</f>
        <v>75.3</v>
      </c>
      <c r="H16" s="31">
        <f>25.2+50.1</f>
        <v>75.3</v>
      </c>
      <c r="I16" s="31">
        <f>26.51+45.94</f>
        <v>72.45</v>
      </c>
      <c r="J16" s="31">
        <f>24.48+56.32</f>
        <v>80.8</v>
      </c>
    </row>
    <row r="17" spans="2:10" s="2" customFormat="1" ht="15" customHeight="1">
      <c r="B17" s="24" t="s">
        <v>22</v>
      </c>
      <c r="C17" s="31">
        <v>1.4</v>
      </c>
      <c r="D17" s="31">
        <v>1</v>
      </c>
      <c r="E17" s="31">
        <v>2</v>
      </c>
      <c r="F17" s="31">
        <f>0.3</f>
        <v>0.3</v>
      </c>
      <c r="G17" s="31">
        <f>1.3</f>
        <v>1.3</v>
      </c>
      <c r="H17" s="31">
        <f>2.4</f>
        <v>2.4</v>
      </c>
      <c r="I17" s="31">
        <v>1.63</v>
      </c>
      <c r="J17" s="31">
        <v>0.95</v>
      </c>
    </row>
    <row r="18" spans="2:10" s="7" customFormat="1" ht="15" customHeight="1">
      <c r="B18" s="69" t="s">
        <v>78</v>
      </c>
      <c r="C18" s="69"/>
      <c r="D18" s="70"/>
      <c r="E18" s="70"/>
      <c r="F18" s="70"/>
      <c r="G18" s="70"/>
      <c r="H18" s="70"/>
      <c r="I18" s="51"/>
      <c r="J18" s="51"/>
    </row>
    <row r="19" spans="2:10" s="2" customFormat="1" ht="15" customHeight="1">
      <c r="B19" s="24" t="s">
        <v>5</v>
      </c>
      <c r="C19" s="31">
        <f>5.7+10.3</f>
        <v>16</v>
      </c>
      <c r="D19" s="31">
        <f>4.6+10.2</f>
        <v>14.799999999999999</v>
      </c>
      <c r="E19" s="31">
        <f>6.8+10.4</f>
        <v>17.2</v>
      </c>
      <c r="F19" s="31">
        <f>5.2+7.8</f>
        <v>13</v>
      </c>
      <c r="G19" s="31">
        <f>6.6+10.1</f>
        <v>16.7</v>
      </c>
      <c r="H19" s="31">
        <f>5.2+12.4</f>
        <v>17.600000000000001</v>
      </c>
      <c r="I19" s="31">
        <f>6.9+10.9</f>
        <v>17.8</v>
      </c>
      <c r="J19" s="31">
        <f>3.56+9.07</f>
        <v>12.63</v>
      </c>
    </row>
    <row r="20" spans="2:10" s="2" customFormat="1" ht="15" customHeight="1">
      <c r="B20" s="24" t="s">
        <v>6</v>
      </c>
      <c r="C20" s="31">
        <f>20.3+57.6</f>
        <v>77.900000000000006</v>
      </c>
      <c r="D20" s="31">
        <f>19.8+60.3</f>
        <v>80.099999999999994</v>
      </c>
      <c r="E20" s="31">
        <f>20.7+55.3</f>
        <v>76</v>
      </c>
      <c r="F20" s="31">
        <f>22+61.3</f>
        <v>83.3</v>
      </c>
      <c r="G20" s="31">
        <f>18.8+61</f>
        <v>79.8</v>
      </c>
      <c r="H20" s="31">
        <f>20.6+50.9</f>
        <v>71.5</v>
      </c>
      <c r="I20" s="31">
        <f>22.03+52.97</f>
        <v>75</v>
      </c>
      <c r="J20" s="31">
        <f>17.01+66.43</f>
        <v>83.440000000000012</v>
      </c>
    </row>
    <row r="21" spans="2:10" s="2" customFormat="1" ht="15" customHeight="1">
      <c r="B21" s="24" t="s">
        <v>22</v>
      </c>
      <c r="C21" s="31">
        <v>6.1</v>
      </c>
      <c r="D21" s="31">
        <v>5.2</v>
      </c>
      <c r="E21" s="31">
        <v>6.9</v>
      </c>
      <c r="F21" s="31">
        <v>3.7</v>
      </c>
      <c r="G21" s="31">
        <f>3.4</f>
        <v>3.4</v>
      </c>
      <c r="H21" s="31">
        <f>11</f>
        <v>11</v>
      </c>
      <c r="I21" s="31">
        <v>7.21</v>
      </c>
      <c r="J21" s="31">
        <v>3.94</v>
      </c>
    </row>
    <row r="22" spans="2:10" s="2" customFormat="1" ht="15" customHeight="1">
      <c r="B22" s="57" t="s">
        <v>25</v>
      </c>
      <c r="C22" s="35"/>
      <c r="D22" s="35"/>
      <c r="E22" s="35"/>
      <c r="F22" s="35"/>
      <c r="G22" s="35"/>
      <c r="H22" s="35"/>
      <c r="I22" s="35"/>
      <c r="J22" s="35"/>
    </row>
    <row r="23" spans="2:10" s="2" customFormat="1" ht="15" customHeight="1">
      <c r="B23" s="24" t="s">
        <v>19</v>
      </c>
      <c r="C23" s="31">
        <v>87.05</v>
      </c>
      <c r="D23" s="31">
        <v>87.36</v>
      </c>
      <c r="E23" s="31">
        <v>86.76</v>
      </c>
      <c r="F23" s="31">
        <v>84.79</v>
      </c>
      <c r="G23" s="31">
        <v>87.02</v>
      </c>
      <c r="H23" s="31">
        <v>89.59</v>
      </c>
      <c r="I23" s="31">
        <v>86.62</v>
      </c>
      <c r="J23" s="31">
        <v>87.47</v>
      </c>
    </row>
    <row r="24" spans="2:10" s="2" customFormat="1" ht="15" customHeight="1">
      <c r="B24" s="24" t="s">
        <v>20</v>
      </c>
      <c r="C24" s="31">
        <v>11.81</v>
      </c>
      <c r="D24" s="31">
        <v>11.48</v>
      </c>
      <c r="E24" s="31">
        <v>12.1</v>
      </c>
      <c r="F24" s="31">
        <v>13.63</v>
      </c>
      <c r="G24" s="31">
        <v>12.12</v>
      </c>
      <c r="H24" s="31">
        <v>9.44</v>
      </c>
      <c r="I24" s="31">
        <v>12.05</v>
      </c>
      <c r="J24" s="31">
        <v>11.43</v>
      </c>
    </row>
    <row r="25" spans="2:10" s="2" customFormat="1" ht="15" customHeight="1">
      <c r="B25" s="24" t="s">
        <v>22</v>
      </c>
      <c r="C25" s="31">
        <v>1.1499999999999999</v>
      </c>
      <c r="D25" s="31">
        <v>1.1599999999999999</v>
      </c>
      <c r="E25" s="31">
        <v>1.1299999999999999</v>
      </c>
      <c r="F25" s="31">
        <v>1.58</v>
      </c>
      <c r="G25" s="31">
        <v>0.86</v>
      </c>
      <c r="H25" s="31">
        <v>0.97</v>
      </c>
      <c r="I25" s="31">
        <v>1.34</v>
      </c>
      <c r="J25" s="31">
        <v>1.1000000000000001</v>
      </c>
    </row>
    <row r="26" spans="2:10" s="7" customFormat="1" ht="15" customHeight="1">
      <c r="B26" s="57" t="s">
        <v>24</v>
      </c>
      <c r="C26" s="39"/>
      <c r="D26" s="32"/>
      <c r="E26" s="32"/>
      <c r="F26" s="32"/>
      <c r="G26" s="32"/>
      <c r="H26" s="32"/>
      <c r="I26" s="39"/>
      <c r="J26" s="39"/>
    </row>
    <row r="27" spans="2:10" s="2" customFormat="1" ht="15" customHeight="1">
      <c r="B27" s="24" t="s">
        <v>5</v>
      </c>
      <c r="C27" s="31">
        <f>19.82+22.02</f>
        <v>41.84</v>
      </c>
      <c r="D27" s="31">
        <f>23.7+25.8</f>
        <v>49.5</v>
      </c>
      <c r="E27" s="31">
        <f>16.5+18.7</f>
        <v>35.200000000000003</v>
      </c>
      <c r="F27" s="31">
        <f>18.1+22.1</f>
        <v>40.200000000000003</v>
      </c>
      <c r="G27" s="31">
        <v>41</v>
      </c>
      <c r="H27" s="31">
        <v>43</v>
      </c>
      <c r="I27" s="31">
        <f>20.29+21.38</f>
        <v>41.67</v>
      </c>
      <c r="J27" s="31">
        <f>18.94+23.24</f>
        <v>42.18</v>
      </c>
    </row>
    <row r="28" spans="2:10" s="2" customFormat="1" ht="15" customHeight="1">
      <c r="B28" s="24" t="s">
        <v>6</v>
      </c>
      <c r="C28" s="31">
        <f>20.25+35.49</f>
        <v>55.74</v>
      </c>
      <c r="D28" s="31">
        <f>18.4+29</f>
        <v>47.4</v>
      </c>
      <c r="E28" s="31">
        <f>21.9+41.2</f>
        <v>63.1</v>
      </c>
      <c r="F28" s="31">
        <f>22.7+35.8</f>
        <v>58.5</v>
      </c>
      <c r="G28" s="31">
        <f>18.9+36.9</f>
        <v>55.8</v>
      </c>
      <c r="H28" s="31">
        <v>54</v>
      </c>
      <c r="I28" s="31">
        <f>19.18+36.58</f>
        <v>55.76</v>
      </c>
      <c r="J28" s="31">
        <f>22.29+33.43</f>
        <v>55.72</v>
      </c>
    </row>
    <row r="29" spans="2:10" s="2" customFormat="1" ht="15" customHeight="1">
      <c r="B29" s="24" t="s">
        <v>22</v>
      </c>
      <c r="C29" s="31">
        <v>2.41</v>
      </c>
      <c r="D29" s="31">
        <f>3.1</f>
        <v>3.1</v>
      </c>
      <c r="E29" s="31">
        <v>1.8</v>
      </c>
      <c r="F29" s="31">
        <f>1.2</f>
        <v>1.2</v>
      </c>
      <c r="G29" s="31">
        <f>2.7</f>
        <v>2.7</v>
      </c>
      <c r="H29" s="31">
        <v>3</v>
      </c>
      <c r="I29" s="31">
        <v>2.57</v>
      </c>
      <c r="J29" s="31">
        <v>2.11</v>
      </c>
    </row>
    <row r="30" spans="2:10" s="2" customFormat="1" ht="15" customHeight="1">
      <c r="B30" s="4"/>
      <c r="C30" s="10"/>
      <c r="D30" s="10"/>
      <c r="E30" s="10"/>
      <c r="F30" s="10"/>
      <c r="G30" s="10"/>
      <c r="H30" s="10"/>
      <c r="I30" s="10"/>
      <c r="J30" s="10"/>
    </row>
    <row r="31" spans="2:10" ht="15" customHeight="1">
      <c r="B31" s="11" t="s">
        <v>94</v>
      </c>
    </row>
    <row r="32" spans="2:10" ht="15" customHeight="1">
      <c r="B32" s="11" t="s">
        <v>79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159" ht="15" customHeight="1"/>
  </sheetData>
  <mergeCells count="6">
    <mergeCell ref="I5:J5"/>
    <mergeCell ref="B18:H18"/>
    <mergeCell ref="D5:E5"/>
    <mergeCell ref="F5:H5"/>
    <mergeCell ref="B7:H7"/>
    <mergeCell ref="B5:B6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59"/>
  <sheetViews>
    <sheetView showGridLines="0" workbookViewId="0"/>
  </sheetViews>
  <sheetFormatPr baseColWidth="10" defaultRowHeight="11.25"/>
  <cols>
    <col min="1" max="1" width="3.7109375" style="5" customWidth="1"/>
    <col min="2" max="16384" width="11.42578125" style="5"/>
  </cols>
  <sheetData>
    <row r="1" spans="2:8" ht="30" customHeight="1">
      <c r="B1" s="66" t="s">
        <v>70</v>
      </c>
      <c r="C1" s="73"/>
      <c r="D1" s="73"/>
      <c r="E1" s="73"/>
      <c r="F1" s="73"/>
      <c r="G1" s="73"/>
    </row>
    <row r="2" spans="2:8" ht="15" customHeight="1">
      <c r="B2" s="15"/>
      <c r="C2" s="16"/>
      <c r="D2" s="16"/>
      <c r="E2" s="16"/>
      <c r="F2" s="16"/>
      <c r="G2" s="16"/>
    </row>
    <row r="3" spans="2:8" ht="15" customHeight="1">
      <c r="B3" s="15"/>
      <c r="C3" s="16"/>
      <c r="D3" s="16"/>
      <c r="E3" s="17" t="s">
        <v>39</v>
      </c>
      <c r="F3" s="16"/>
      <c r="G3" s="16"/>
    </row>
    <row r="4" spans="2:8" ht="15" customHeight="1">
      <c r="B4" s="18"/>
      <c r="E4" s="19"/>
    </row>
    <row r="5" spans="2:8" ht="15" customHeight="1">
      <c r="B5" s="21"/>
      <c r="C5" s="22" t="s">
        <v>41</v>
      </c>
      <c r="D5" s="22" t="s">
        <v>42</v>
      </c>
      <c r="E5" s="22" t="s">
        <v>32</v>
      </c>
    </row>
    <row r="6" spans="2:8" ht="15" customHeight="1">
      <c r="B6" s="21" t="s">
        <v>63</v>
      </c>
      <c r="C6" s="29">
        <v>37</v>
      </c>
      <c r="D6" s="29">
        <v>19</v>
      </c>
      <c r="E6" s="29">
        <v>27</v>
      </c>
    </row>
    <row r="7" spans="2:8" ht="15" customHeight="1">
      <c r="B7" s="21" t="s">
        <v>64</v>
      </c>
      <c r="C7" s="29">
        <v>43</v>
      </c>
      <c r="D7" s="29">
        <v>24</v>
      </c>
      <c r="E7" s="29">
        <v>33</v>
      </c>
    </row>
    <row r="8" spans="2:8" ht="15" customHeight="1">
      <c r="B8" s="21" t="s">
        <v>65</v>
      </c>
      <c r="C8" s="29">
        <v>55</v>
      </c>
      <c r="D8" s="29">
        <v>29</v>
      </c>
      <c r="E8" s="29">
        <v>43</v>
      </c>
    </row>
    <row r="9" spans="2:8" ht="15" customHeight="1">
      <c r="C9" s="74"/>
      <c r="D9" s="74"/>
      <c r="E9" s="74"/>
      <c r="F9" s="74"/>
      <c r="G9" s="74"/>
      <c r="H9" s="74"/>
    </row>
    <row r="10" spans="2:8" ht="15" customHeight="1">
      <c r="B10" s="5" t="s">
        <v>103</v>
      </c>
    </row>
    <row r="11" spans="2:8" ht="15" customHeight="1">
      <c r="B11" s="5" t="s">
        <v>104</v>
      </c>
    </row>
    <row r="12" spans="2:8" ht="15" customHeight="1">
      <c r="B12" s="5" t="s">
        <v>105</v>
      </c>
    </row>
    <row r="13" spans="2:8" ht="15" customHeight="1">
      <c r="B13" s="5" t="s">
        <v>106</v>
      </c>
    </row>
    <row r="14" spans="2:8" ht="15" customHeight="1"/>
    <row r="15" spans="2:8" ht="15" customHeight="1"/>
    <row r="16" spans="2:8" ht="15" customHeight="1"/>
    <row r="17" spans="3:9" ht="15" customHeight="1"/>
    <row r="18" spans="3:9" ht="15" customHeight="1"/>
    <row r="19" spans="3:9" ht="15" customHeight="1"/>
    <row r="20" spans="3:9" ht="15" customHeight="1"/>
    <row r="21" spans="3:9" ht="15" customHeight="1"/>
    <row r="22" spans="3:9" ht="15" customHeight="1"/>
    <row r="23" spans="3:9" ht="15" customHeight="1"/>
    <row r="24" spans="3:9" ht="15" customHeight="1"/>
    <row r="25" spans="3:9" ht="15" customHeight="1"/>
    <row r="26" spans="3:9" ht="15" customHeight="1"/>
    <row r="27" spans="3:9" ht="15" customHeight="1"/>
    <row r="28" spans="3:9" ht="15" customHeight="1">
      <c r="C28" s="64"/>
      <c r="D28" s="65"/>
      <c r="E28" s="65"/>
      <c r="F28" s="65"/>
      <c r="G28" s="65"/>
      <c r="H28" s="65"/>
      <c r="I28" s="65"/>
    </row>
    <row r="29" spans="3:9" ht="15" customHeight="1">
      <c r="C29" s="9"/>
      <c r="D29" s="9"/>
      <c r="E29" s="9"/>
      <c r="F29" s="9"/>
      <c r="G29" s="9"/>
      <c r="H29" s="9"/>
    </row>
    <row r="30" spans="3:9" ht="15" customHeight="1">
      <c r="C30" s="63"/>
      <c r="D30" s="63"/>
      <c r="E30" s="63"/>
      <c r="F30" s="63"/>
      <c r="G30" s="63"/>
      <c r="H30" s="63"/>
    </row>
    <row r="31" spans="3:9" ht="15" customHeight="1">
      <c r="C31" s="63"/>
      <c r="D31" s="63"/>
      <c r="E31" s="63"/>
      <c r="F31" s="63"/>
      <c r="G31" s="63"/>
      <c r="H31" s="63"/>
    </row>
    <row r="32" spans="3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159" ht="15" customHeight="1"/>
  </sheetData>
  <mergeCells count="5">
    <mergeCell ref="C31:H31"/>
    <mergeCell ref="B1:G1"/>
    <mergeCell ref="C9:H9"/>
    <mergeCell ref="C30:H30"/>
    <mergeCell ref="C28:I28"/>
  </mergeCells>
  <phoneticPr fontId="0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40"/>
  <sheetViews>
    <sheetView showGridLines="0" workbookViewId="0"/>
  </sheetViews>
  <sheetFormatPr baseColWidth="10" defaultRowHeight="11.25"/>
  <cols>
    <col min="1" max="1" width="3.7109375" style="5" customWidth="1"/>
    <col min="2" max="2" width="15.42578125" style="5" customWidth="1"/>
    <col min="3" max="3" width="30.42578125" style="5" customWidth="1"/>
    <col min="4" max="4" width="24.28515625" style="5" customWidth="1"/>
    <col min="5" max="5" width="32" style="5" customWidth="1"/>
    <col min="6" max="6" width="26.140625" style="5" customWidth="1"/>
    <col min="7" max="16384" width="11.42578125" style="5"/>
  </cols>
  <sheetData>
    <row r="1" spans="2:7" ht="15" customHeight="1">
      <c r="B1" s="66" t="s">
        <v>92</v>
      </c>
      <c r="C1" s="73"/>
      <c r="D1" s="73"/>
      <c r="E1" s="73"/>
      <c r="F1" s="73"/>
      <c r="G1" s="73"/>
    </row>
    <row r="2" spans="2:7" ht="15" customHeight="1"/>
    <row r="3" spans="2:7" ht="15" customHeight="1">
      <c r="B3" s="75"/>
      <c r="C3" s="77" t="s">
        <v>41</v>
      </c>
      <c r="D3" s="77"/>
      <c r="E3" s="77" t="s">
        <v>42</v>
      </c>
      <c r="F3" s="77"/>
    </row>
    <row r="4" spans="2:7" ht="15" customHeight="1">
      <c r="B4" s="76"/>
      <c r="C4" s="22" t="s">
        <v>66</v>
      </c>
      <c r="D4" s="22" t="s">
        <v>67</v>
      </c>
      <c r="E4" s="22" t="s">
        <v>66</v>
      </c>
      <c r="F4" s="22" t="s">
        <v>67</v>
      </c>
    </row>
    <row r="5" spans="2:7" ht="15" customHeight="1">
      <c r="B5" s="21" t="s">
        <v>68</v>
      </c>
      <c r="C5" s="23">
        <v>5.9</v>
      </c>
      <c r="D5" s="23">
        <v>4.43</v>
      </c>
      <c r="E5" s="23">
        <v>4.8</v>
      </c>
      <c r="F5" s="23">
        <v>1.81</v>
      </c>
    </row>
    <row r="6" spans="2:7" ht="15" customHeight="1">
      <c r="B6" s="21" t="s">
        <v>19</v>
      </c>
      <c r="C6" s="23">
        <v>11.12</v>
      </c>
      <c r="D6" s="23">
        <v>10.16</v>
      </c>
      <c r="E6" s="23">
        <v>7.82</v>
      </c>
      <c r="F6" s="23">
        <v>6.88</v>
      </c>
    </row>
    <row r="7" spans="2:7" ht="15" customHeight="1"/>
    <row r="8" spans="2:7" ht="15" customHeight="1">
      <c r="B8" s="5" t="s">
        <v>107</v>
      </c>
    </row>
    <row r="9" spans="2:7" ht="15" customHeight="1">
      <c r="B9" s="5" t="s">
        <v>108</v>
      </c>
    </row>
    <row r="10" spans="2:7" ht="15" customHeight="1">
      <c r="B10" s="5" t="s">
        <v>104</v>
      </c>
    </row>
    <row r="11" spans="2:7" ht="15" customHeight="1">
      <c r="B11" s="5" t="s">
        <v>109</v>
      </c>
    </row>
    <row r="12" spans="2:7" ht="15" customHeight="1"/>
    <row r="13" spans="2:7" ht="15" customHeight="1"/>
    <row r="14" spans="2:7" ht="15" customHeight="1"/>
    <row r="15" spans="2:7" ht="15" customHeight="1"/>
    <row r="16" spans="2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140" ht="15" customHeight="1"/>
  </sheetData>
  <mergeCells count="4">
    <mergeCell ref="B3:B4"/>
    <mergeCell ref="B1:G1"/>
    <mergeCell ref="C3:D3"/>
    <mergeCell ref="E3:F3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tab1  travail des femmes</vt:lpstr>
      <vt:lpstr>Tab2  activités de soin (2)</vt:lpstr>
      <vt:lpstr>Graphique 1 (2)</vt:lpstr>
      <vt:lpstr>tab3 Orientation-Education  (2)</vt:lpstr>
      <vt:lpstr>tab4 différences innées  (2)</vt:lpstr>
      <vt:lpstr>Graphique 2 (2)</vt:lpstr>
      <vt:lpstr>Graphique 3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Nono</dc:creator>
  <cp:lastModifiedBy>Nono</cp:lastModifiedBy>
  <cp:lastPrinted>2015-02-02T11:02:58Z</cp:lastPrinted>
  <dcterms:created xsi:type="dcterms:W3CDTF">2015-01-27T14:15:57Z</dcterms:created>
  <dcterms:modified xsi:type="dcterms:W3CDTF">2015-10-17T13:15:07Z</dcterms:modified>
</cp:coreProperties>
</file>